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 activeTab="1"/>
  </bookViews>
  <sheets>
    <sheet name="INGRESOS" sheetId="1" r:id="rId1"/>
    <sheet name="EGRESO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Print_Area" localSheetId="1">EGRESOS!$A$12:$I$307</definedName>
    <definedName name="_xlnm.Print_Area" localSheetId="0">INGRESOS!$A$1:$P$71</definedName>
    <definedName name="_xlnm.Database" localSheetId="1">#REF!</definedName>
    <definedName name="_xlnm.Database">#REF!</definedName>
    <definedName name="Disponibilidad_ARTICULO_59." localSheetId="1">#REF!</definedName>
    <definedName name="Disponibilidad_ARTICULO_59.">#REF!</definedName>
    <definedName name="HOLA">#REF!</definedName>
    <definedName name="nombre_1">'[2]INFORMACION DE INGRESOS Y FIS'!$B$6</definedName>
    <definedName name="nombre_10">'[3]INFORMACION DE INGRESOS Y FIS'!$B$13</definedName>
    <definedName name="nombre_11">'[3]INFORMACION DE INGRESOS Y FIS'!$B$14</definedName>
    <definedName name="nombre_12">'[3]INFORMACION DE INGRESOS Y FIS'!$B$15</definedName>
    <definedName name="nombre_13">'[3]INFORMACION DE INGRESOS Y FIS'!$B$16</definedName>
    <definedName name="nombre_14">'[3]INFORMACION DE INGRESOS Y FIS'!$B$17</definedName>
    <definedName name="nombre_2">'[2]INFORMACION DE INGRESOS Y FIS'!$B$7</definedName>
    <definedName name="nombre_3">'[2]INFORMACION DE INGRESOS Y FIS'!$B$8</definedName>
    <definedName name="nombre_4">'[2]INFORMACION DE INGRESOS Y FIS'!$B$9</definedName>
    <definedName name="nombre_5">'[3]INFORMACION DE INGRESOS Y FIS'!$B$8</definedName>
    <definedName name="nombre_6">'[3]INFORMACION DE INGRESOS Y FIS'!$B$9</definedName>
    <definedName name="nombre_7">'[3]INFORMACION DE INGRESOS Y FIS'!$B$10</definedName>
    <definedName name="nombre_8">'[3]INFORMACION DE INGRESOS Y FIS'!$B$11</definedName>
    <definedName name="nombre_9">'[3]INFORMACION DE INGRESOS Y FIS'!$B$12</definedName>
    <definedName name="Tipos" localSheetId="1">#REF!</definedName>
    <definedName name="Tipos">#REF!</definedName>
    <definedName name="_xlnm.Print_Titles" localSheetId="1">EGRESOS!$1:$11</definedName>
    <definedName name="TRT">'[4]INFORMACION DE INGRESOS Y FIS'!$B$11</definedName>
  </definedNames>
  <calcPr calcId="145621"/>
</workbook>
</file>

<file path=xl/calcChain.xml><?xml version="1.0" encoding="utf-8"?>
<calcChain xmlns="http://schemas.openxmlformats.org/spreadsheetml/2006/main">
  <c r="G304" i="2" l="1"/>
  <c r="F304" i="2"/>
  <c r="C304" i="2"/>
  <c r="G303" i="2"/>
  <c r="F303" i="2"/>
  <c r="F302" i="2" s="1"/>
  <c r="F301" i="2" s="1"/>
  <c r="D303" i="2"/>
  <c r="D302" i="2" s="1"/>
  <c r="D301" i="2" s="1"/>
  <c r="C303" i="2"/>
  <c r="G300" i="2"/>
  <c r="F300" i="2"/>
  <c r="C300" i="2"/>
  <c r="E300" i="2" s="1"/>
  <c r="G299" i="2"/>
  <c r="H299" i="2" s="1"/>
  <c r="F299" i="2"/>
  <c r="C299" i="2"/>
  <c r="E299" i="2" s="1"/>
  <c r="I299" i="2" s="1"/>
  <c r="G298" i="2"/>
  <c r="F298" i="2"/>
  <c r="C298" i="2"/>
  <c r="E298" i="2" s="1"/>
  <c r="G297" i="2"/>
  <c r="F297" i="2"/>
  <c r="C297" i="2"/>
  <c r="E297" i="2" s="1"/>
  <c r="G296" i="2"/>
  <c r="F296" i="2"/>
  <c r="C296" i="2"/>
  <c r="E296" i="2" s="1"/>
  <c r="G295" i="2"/>
  <c r="F295" i="2"/>
  <c r="C295" i="2"/>
  <c r="C292" i="2" s="1"/>
  <c r="G294" i="2"/>
  <c r="F294" i="2"/>
  <c r="C294" i="2"/>
  <c r="E294" i="2" s="1"/>
  <c r="G293" i="2"/>
  <c r="F293" i="2"/>
  <c r="C293" i="2"/>
  <c r="E293" i="2" s="1"/>
  <c r="I293" i="2" s="1"/>
  <c r="G292" i="2"/>
  <c r="F292" i="2"/>
  <c r="D292" i="2"/>
  <c r="G291" i="2"/>
  <c r="F291" i="2"/>
  <c r="C291" i="2"/>
  <c r="E291" i="2" s="1"/>
  <c r="I291" i="2" s="1"/>
  <c r="G290" i="2"/>
  <c r="F290" i="2"/>
  <c r="E290" i="2"/>
  <c r="E288" i="2" s="1"/>
  <c r="C290" i="2"/>
  <c r="H289" i="2"/>
  <c r="G289" i="2"/>
  <c r="F289" i="2"/>
  <c r="C289" i="2"/>
  <c r="E289" i="2" s="1"/>
  <c r="I289" i="2" s="1"/>
  <c r="F288" i="2"/>
  <c r="D288" i="2"/>
  <c r="D287" i="2" s="1"/>
  <c r="F287" i="2"/>
  <c r="G286" i="2"/>
  <c r="F286" i="2"/>
  <c r="C286" i="2"/>
  <c r="E286" i="2" s="1"/>
  <c r="I286" i="2" s="1"/>
  <c r="G285" i="2"/>
  <c r="F285" i="2"/>
  <c r="C285" i="2"/>
  <c r="G284" i="2"/>
  <c r="F284" i="2"/>
  <c r="C284" i="2"/>
  <c r="E284" i="2" s="1"/>
  <c r="G283" i="2"/>
  <c r="F283" i="2"/>
  <c r="C283" i="2"/>
  <c r="E283" i="2" s="1"/>
  <c r="G282" i="2"/>
  <c r="F282" i="2"/>
  <c r="C282" i="2"/>
  <c r="E282" i="2" s="1"/>
  <c r="H282" i="2" s="1"/>
  <c r="G281" i="2"/>
  <c r="F281" i="2"/>
  <c r="C281" i="2"/>
  <c r="E281" i="2" s="1"/>
  <c r="G280" i="2"/>
  <c r="F280" i="2"/>
  <c r="C280" i="2"/>
  <c r="E280" i="2" s="1"/>
  <c r="H280" i="2" s="1"/>
  <c r="G279" i="2"/>
  <c r="F279" i="2"/>
  <c r="C279" i="2"/>
  <c r="E279" i="2" s="1"/>
  <c r="D278" i="2"/>
  <c r="D277" i="2" s="1"/>
  <c r="G276" i="2"/>
  <c r="F276" i="2"/>
  <c r="C276" i="2"/>
  <c r="E276" i="2" s="1"/>
  <c r="G275" i="2"/>
  <c r="F275" i="2"/>
  <c r="C275" i="2"/>
  <c r="G274" i="2"/>
  <c r="F274" i="2"/>
  <c r="C274" i="2"/>
  <c r="E274" i="2" s="1"/>
  <c r="G273" i="2"/>
  <c r="F273" i="2"/>
  <c r="C273" i="2"/>
  <c r="E273" i="2" s="1"/>
  <c r="H273" i="2" s="1"/>
  <c r="G272" i="2"/>
  <c r="F272" i="2"/>
  <c r="C272" i="2"/>
  <c r="E272" i="2" s="1"/>
  <c r="G271" i="2"/>
  <c r="F271" i="2"/>
  <c r="C271" i="2"/>
  <c r="G270" i="2"/>
  <c r="F270" i="2"/>
  <c r="C270" i="2"/>
  <c r="E270" i="2" s="1"/>
  <c r="G269" i="2"/>
  <c r="F269" i="2"/>
  <c r="C269" i="2"/>
  <c r="G268" i="2"/>
  <c r="F268" i="2"/>
  <c r="C268" i="2"/>
  <c r="E268" i="2" s="1"/>
  <c r="H268" i="2" s="1"/>
  <c r="G267" i="2"/>
  <c r="F267" i="2"/>
  <c r="C267" i="2"/>
  <c r="G266" i="2"/>
  <c r="F266" i="2"/>
  <c r="C266" i="2"/>
  <c r="G265" i="2"/>
  <c r="F265" i="2"/>
  <c r="C265" i="2"/>
  <c r="G264" i="2"/>
  <c r="F264" i="2"/>
  <c r="C264" i="2"/>
  <c r="E264" i="2" s="1"/>
  <c r="G263" i="2"/>
  <c r="F263" i="2"/>
  <c r="C263" i="2"/>
  <c r="G262" i="2"/>
  <c r="F262" i="2"/>
  <c r="C262" i="2"/>
  <c r="E262" i="2" s="1"/>
  <c r="G261" i="2"/>
  <c r="F261" i="2"/>
  <c r="C261" i="2"/>
  <c r="E261" i="2" s="1"/>
  <c r="D260" i="2"/>
  <c r="G259" i="2"/>
  <c r="F259" i="2"/>
  <c r="C259" i="2"/>
  <c r="G258" i="2"/>
  <c r="F258" i="2"/>
  <c r="C258" i="2"/>
  <c r="G257" i="2"/>
  <c r="F257" i="2"/>
  <c r="C257" i="2"/>
  <c r="E257" i="2" s="1"/>
  <c r="G256" i="2"/>
  <c r="F256" i="2"/>
  <c r="F254" i="2" s="1"/>
  <c r="C256" i="2"/>
  <c r="E256" i="2" s="1"/>
  <c r="G255" i="2"/>
  <c r="F255" i="2"/>
  <c r="C255" i="2"/>
  <c r="E255" i="2" s="1"/>
  <c r="D254" i="2"/>
  <c r="G252" i="2"/>
  <c r="F252" i="2"/>
  <c r="C252" i="2"/>
  <c r="E252" i="2" s="1"/>
  <c r="G251" i="2"/>
  <c r="F251" i="2"/>
  <c r="C251" i="2"/>
  <c r="E251" i="2" s="1"/>
  <c r="G250" i="2"/>
  <c r="F250" i="2"/>
  <c r="C250" i="2"/>
  <c r="E250" i="2" s="1"/>
  <c r="G249" i="2"/>
  <c r="F249" i="2"/>
  <c r="C249" i="2"/>
  <c r="E249" i="2" s="1"/>
  <c r="G248" i="2"/>
  <c r="F248" i="2"/>
  <c r="C248" i="2"/>
  <c r="D247" i="2"/>
  <c r="G246" i="2"/>
  <c r="G245" i="2" s="1"/>
  <c r="F246" i="2"/>
  <c r="F245" i="2" s="1"/>
  <c r="C246" i="2"/>
  <c r="D245" i="2"/>
  <c r="G242" i="2"/>
  <c r="F242" i="2"/>
  <c r="E242" i="2"/>
  <c r="H242" i="2" s="1"/>
  <c r="G241" i="2"/>
  <c r="G240" i="2" s="1"/>
  <c r="F241" i="2"/>
  <c r="C241" i="2"/>
  <c r="E241" i="2" s="1"/>
  <c r="D240" i="2"/>
  <c r="G239" i="2"/>
  <c r="F239" i="2"/>
  <c r="C239" i="2"/>
  <c r="E239" i="2" s="1"/>
  <c r="I238" i="2"/>
  <c r="G238" i="2"/>
  <c r="F238" i="2"/>
  <c r="C238" i="2"/>
  <c r="E238" i="2" s="1"/>
  <c r="G237" i="2"/>
  <c r="F237" i="2"/>
  <c r="C237" i="2"/>
  <c r="E237" i="2" s="1"/>
  <c r="G236" i="2"/>
  <c r="F236" i="2"/>
  <c r="C236" i="2"/>
  <c r="E236" i="2" s="1"/>
  <c r="G235" i="2"/>
  <c r="F235" i="2"/>
  <c r="C235" i="2"/>
  <c r="E235" i="2" s="1"/>
  <c r="G234" i="2"/>
  <c r="F234" i="2"/>
  <c r="C234" i="2"/>
  <c r="E234" i="2" s="1"/>
  <c r="G233" i="2"/>
  <c r="F233" i="2"/>
  <c r="C233" i="2"/>
  <c r="E233" i="2" s="1"/>
  <c r="I233" i="2" s="1"/>
  <c r="G232" i="2"/>
  <c r="F232" i="2"/>
  <c r="C232" i="2"/>
  <c r="E232" i="2" s="1"/>
  <c r="G231" i="2"/>
  <c r="F231" i="2"/>
  <c r="C231" i="2"/>
  <c r="D230" i="2"/>
  <c r="D229" i="2"/>
  <c r="G228" i="2"/>
  <c r="G227" i="2" s="1"/>
  <c r="F228" i="2"/>
  <c r="F227" i="2" s="1"/>
  <c r="C228" i="2"/>
  <c r="D227" i="2"/>
  <c r="G226" i="2"/>
  <c r="F226" i="2"/>
  <c r="C226" i="2"/>
  <c r="E226" i="2" s="1"/>
  <c r="H226" i="2" s="1"/>
  <c r="G225" i="2"/>
  <c r="F225" i="2"/>
  <c r="C225" i="2"/>
  <c r="E225" i="2" s="1"/>
  <c r="G224" i="2"/>
  <c r="F224" i="2"/>
  <c r="E224" i="2"/>
  <c r="C224" i="2"/>
  <c r="G223" i="2"/>
  <c r="F223" i="2"/>
  <c r="C223" i="2"/>
  <c r="E223" i="2" s="1"/>
  <c r="G222" i="2"/>
  <c r="F222" i="2"/>
  <c r="C222" i="2"/>
  <c r="E222" i="2" s="1"/>
  <c r="G221" i="2"/>
  <c r="F221" i="2"/>
  <c r="C221" i="2"/>
  <c r="E221" i="2" s="1"/>
  <c r="G220" i="2"/>
  <c r="F220" i="2"/>
  <c r="C220" i="2"/>
  <c r="E220" i="2" s="1"/>
  <c r="G219" i="2"/>
  <c r="F219" i="2"/>
  <c r="C219" i="2"/>
  <c r="E219" i="2" s="1"/>
  <c r="G218" i="2"/>
  <c r="F218" i="2"/>
  <c r="C218" i="2"/>
  <c r="E218" i="2" s="1"/>
  <c r="G217" i="2"/>
  <c r="F217" i="2"/>
  <c r="C217" i="2"/>
  <c r="E217" i="2" s="1"/>
  <c r="G216" i="2"/>
  <c r="F216" i="2"/>
  <c r="C216" i="2"/>
  <c r="E216" i="2" s="1"/>
  <c r="G215" i="2"/>
  <c r="F215" i="2"/>
  <c r="C215" i="2"/>
  <c r="E215" i="2" s="1"/>
  <c r="G214" i="2"/>
  <c r="F214" i="2"/>
  <c r="C214" i="2"/>
  <c r="E214" i="2" s="1"/>
  <c r="G213" i="2"/>
  <c r="F213" i="2"/>
  <c r="C213" i="2"/>
  <c r="E213" i="2" s="1"/>
  <c r="G212" i="2"/>
  <c r="F212" i="2"/>
  <c r="C212" i="2"/>
  <c r="E212" i="2" s="1"/>
  <c r="G211" i="2"/>
  <c r="F211" i="2"/>
  <c r="C211" i="2"/>
  <c r="E211" i="2" s="1"/>
  <c r="D210" i="2"/>
  <c r="G209" i="2"/>
  <c r="F209" i="2"/>
  <c r="C209" i="2"/>
  <c r="E209" i="2" s="1"/>
  <c r="G208" i="2"/>
  <c r="F208" i="2"/>
  <c r="E208" i="2"/>
  <c r="C208" i="2"/>
  <c r="G207" i="2"/>
  <c r="F207" i="2"/>
  <c r="C207" i="2"/>
  <c r="E207" i="2" s="1"/>
  <c r="G206" i="2"/>
  <c r="F206" i="2"/>
  <c r="C206" i="2"/>
  <c r="E206" i="2" s="1"/>
  <c r="G205" i="2"/>
  <c r="F205" i="2"/>
  <c r="C205" i="2"/>
  <c r="D204" i="2"/>
  <c r="G202" i="2"/>
  <c r="F202" i="2"/>
  <c r="C202" i="2"/>
  <c r="E202" i="2" s="1"/>
  <c r="G201" i="2"/>
  <c r="F201" i="2"/>
  <c r="C201" i="2"/>
  <c r="E201" i="2" s="1"/>
  <c r="G200" i="2"/>
  <c r="F200" i="2"/>
  <c r="C200" i="2"/>
  <c r="E200" i="2" s="1"/>
  <c r="D199" i="2"/>
  <c r="D198" i="2"/>
  <c r="G197" i="2"/>
  <c r="F197" i="2"/>
  <c r="C197" i="2"/>
  <c r="E197" i="2" s="1"/>
  <c r="H197" i="2" s="1"/>
  <c r="I197" i="2" s="1"/>
  <c r="G196" i="2"/>
  <c r="F196" i="2"/>
  <c r="C196" i="2"/>
  <c r="E196" i="2" s="1"/>
  <c r="D195" i="2"/>
  <c r="H194" i="2"/>
  <c r="G194" i="2"/>
  <c r="F194" i="2"/>
  <c r="C194" i="2"/>
  <c r="E194" i="2" s="1"/>
  <c r="G193" i="2"/>
  <c r="F193" i="2"/>
  <c r="C193" i="2"/>
  <c r="E193" i="2" s="1"/>
  <c r="G192" i="2"/>
  <c r="F192" i="2"/>
  <c r="C192" i="2"/>
  <c r="E192" i="2" s="1"/>
  <c r="G191" i="2"/>
  <c r="F191" i="2"/>
  <c r="C191" i="2"/>
  <c r="E191" i="2" s="1"/>
  <c r="H191" i="2" s="1"/>
  <c r="G190" i="2"/>
  <c r="F190" i="2"/>
  <c r="C190" i="2"/>
  <c r="G189" i="2"/>
  <c r="F189" i="2"/>
  <c r="C189" i="2"/>
  <c r="E189" i="2" s="1"/>
  <c r="I189" i="2" s="1"/>
  <c r="D188" i="2"/>
  <c r="G187" i="2"/>
  <c r="F187" i="2"/>
  <c r="F186" i="2" s="1"/>
  <c r="C187" i="2"/>
  <c r="E187" i="2" s="1"/>
  <c r="G186" i="2"/>
  <c r="D186" i="2"/>
  <c r="G185" i="2"/>
  <c r="F185" i="2"/>
  <c r="C185" i="2"/>
  <c r="E185" i="2" s="1"/>
  <c r="E184" i="2" s="1"/>
  <c r="F184" i="2"/>
  <c r="D184" i="2"/>
  <c r="G181" i="2"/>
  <c r="F181" i="2"/>
  <c r="D181" i="2"/>
  <c r="D180" i="2" s="1"/>
  <c r="C181" i="2"/>
  <c r="F180" i="2"/>
  <c r="G179" i="2"/>
  <c r="G178" i="2" s="1"/>
  <c r="F179" i="2"/>
  <c r="C179" i="2"/>
  <c r="E179" i="2" s="1"/>
  <c r="F178" i="2"/>
  <c r="D178" i="2"/>
  <c r="G177" i="2"/>
  <c r="F177" i="2"/>
  <c r="D177" i="2"/>
  <c r="C177" i="2"/>
  <c r="E177" i="2" s="1"/>
  <c r="G176" i="2"/>
  <c r="F176" i="2"/>
  <c r="D176" i="2"/>
  <c r="C176" i="2"/>
  <c r="G175" i="2"/>
  <c r="F175" i="2"/>
  <c r="C175" i="2"/>
  <c r="E175" i="2" s="1"/>
  <c r="H175" i="2" s="1"/>
  <c r="G174" i="2"/>
  <c r="F174" i="2"/>
  <c r="C174" i="2"/>
  <c r="E174" i="2" s="1"/>
  <c r="G173" i="2"/>
  <c r="F173" i="2"/>
  <c r="D173" i="2"/>
  <c r="C173" i="2"/>
  <c r="G172" i="2"/>
  <c r="F172" i="2"/>
  <c r="C172" i="2"/>
  <c r="E172" i="2" s="1"/>
  <c r="G171" i="2"/>
  <c r="F171" i="2"/>
  <c r="C171" i="2"/>
  <c r="E171" i="2" s="1"/>
  <c r="G170" i="2"/>
  <c r="F170" i="2"/>
  <c r="D170" i="2"/>
  <c r="C170" i="2"/>
  <c r="G167" i="2"/>
  <c r="F167" i="2"/>
  <c r="C167" i="2"/>
  <c r="E167" i="2" s="1"/>
  <c r="G166" i="2"/>
  <c r="F166" i="2"/>
  <c r="C166" i="2"/>
  <c r="E166" i="2" s="1"/>
  <c r="G165" i="2"/>
  <c r="F165" i="2"/>
  <c r="C165" i="2"/>
  <c r="E165" i="2" s="1"/>
  <c r="G164" i="2"/>
  <c r="F164" i="2"/>
  <c r="C164" i="2"/>
  <c r="E164" i="2" s="1"/>
  <c r="G163" i="2"/>
  <c r="F163" i="2"/>
  <c r="C163" i="2"/>
  <c r="E163" i="2" s="1"/>
  <c r="G162" i="2"/>
  <c r="F162" i="2"/>
  <c r="C162" i="2"/>
  <c r="E162" i="2" s="1"/>
  <c r="G161" i="2"/>
  <c r="F161" i="2"/>
  <c r="C161" i="2"/>
  <c r="E161" i="2" s="1"/>
  <c r="G160" i="2"/>
  <c r="F160" i="2"/>
  <c r="C160" i="2"/>
  <c r="E160" i="2" s="1"/>
  <c r="I159" i="2"/>
  <c r="H159" i="2"/>
  <c r="D159" i="2"/>
  <c r="G158" i="2"/>
  <c r="F158" i="2"/>
  <c r="C158" i="2"/>
  <c r="E158" i="2" s="1"/>
  <c r="G157" i="2"/>
  <c r="F157" i="2"/>
  <c r="C157" i="2"/>
  <c r="E157" i="2" s="1"/>
  <c r="G156" i="2"/>
  <c r="F156" i="2"/>
  <c r="C156" i="2"/>
  <c r="E156" i="2" s="1"/>
  <c r="G155" i="2"/>
  <c r="F155" i="2"/>
  <c r="E155" i="2"/>
  <c r="C155" i="2"/>
  <c r="G154" i="2"/>
  <c r="F154" i="2"/>
  <c r="C154" i="2"/>
  <c r="E154" i="2" s="1"/>
  <c r="G153" i="2"/>
  <c r="F153" i="2"/>
  <c r="C153" i="2"/>
  <c r="E153" i="2" s="1"/>
  <c r="G152" i="2"/>
  <c r="F152" i="2"/>
  <c r="E152" i="2"/>
  <c r="C152" i="2"/>
  <c r="G151" i="2"/>
  <c r="F151" i="2"/>
  <c r="C151" i="2"/>
  <c r="E151" i="2" s="1"/>
  <c r="I150" i="2"/>
  <c r="H150" i="2"/>
  <c r="D150" i="2"/>
  <c r="G148" i="2"/>
  <c r="F148" i="2"/>
  <c r="C148" i="2"/>
  <c r="E148" i="2" s="1"/>
  <c r="G147" i="2"/>
  <c r="F147" i="2"/>
  <c r="C147" i="2"/>
  <c r="E147" i="2" s="1"/>
  <c r="G146" i="2"/>
  <c r="F146" i="2"/>
  <c r="C146" i="2"/>
  <c r="E146" i="2" s="1"/>
  <c r="I146" i="2" s="1"/>
  <c r="G145" i="2"/>
  <c r="F145" i="2"/>
  <c r="C145" i="2"/>
  <c r="E145" i="2" s="1"/>
  <c r="I145" i="2" s="1"/>
  <c r="G144" i="2"/>
  <c r="F144" i="2"/>
  <c r="C144" i="2"/>
  <c r="E144" i="2" s="1"/>
  <c r="G143" i="2"/>
  <c r="F143" i="2"/>
  <c r="C143" i="2"/>
  <c r="D142" i="2"/>
  <c r="G141" i="2"/>
  <c r="F141" i="2"/>
  <c r="E141" i="2"/>
  <c r="C141" i="2"/>
  <c r="G140" i="2"/>
  <c r="F140" i="2"/>
  <c r="C140" i="2"/>
  <c r="E140" i="2" s="1"/>
  <c r="G139" i="2"/>
  <c r="F139" i="2"/>
  <c r="D139" i="2"/>
  <c r="G138" i="2"/>
  <c r="F138" i="2"/>
  <c r="C138" i="2"/>
  <c r="E138" i="2" s="1"/>
  <c r="G137" i="2"/>
  <c r="F137" i="2"/>
  <c r="C137" i="2"/>
  <c r="E137" i="2" s="1"/>
  <c r="G136" i="2"/>
  <c r="F136" i="2"/>
  <c r="C136" i="2"/>
  <c r="E136" i="2" s="1"/>
  <c r="G135" i="2"/>
  <c r="F135" i="2"/>
  <c r="C135" i="2"/>
  <c r="E135" i="2" s="1"/>
  <c r="G134" i="2"/>
  <c r="F134" i="2"/>
  <c r="C134" i="2"/>
  <c r="E134" i="2" s="1"/>
  <c r="G133" i="2"/>
  <c r="F133" i="2"/>
  <c r="C133" i="2"/>
  <c r="E133" i="2" s="1"/>
  <c r="G132" i="2"/>
  <c r="F132" i="2"/>
  <c r="C132" i="2"/>
  <c r="E132" i="2" s="1"/>
  <c r="D131" i="2"/>
  <c r="G130" i="2"/>
  <c r="F130" i="2"/>
  <c r="C130" i="2"/>
  <c r="E130" i="2" s="1"/>
  <c r="G129" i="2"/>
  <c r="F129" i="2"/>
  <c r="C129" i="2"/>
  <c r="D128" i="2"/>
  <c r="G126" i="2"/>
  <c r="F126" i="2"/>
  <c r="C126" i="2"/>
  <c r="E126" i="2" s="1"/>
  <c r="G125" i="2"/>
  <c r="F125" i="2"/>
  <c r="C125" i="2"/>
  <c r="E125" i="2" s="1"/>
  <c r="G124" i="2"/>
  <c r="F124" i="2"/>
  <c r="C124" i="2"/>
  <c r="E124" i="2" s="1"/>
  <c r="G123" i="2"/>
  <c r="H123" i="2" s="1"/>
  <c r="F123" i="2"/>
  <c r="E123" i="2"/>
  <c r="C123" i="2"/>
  <c r="G122" i="2"/>
  <c r="F122" i="2"/>
  <c r="C122" i="2"/>
  <c r="E122" i="2" s="1"/>
  <c r="H122" i="2" s="1"/>
  <c r="G121" i="2"/>
  <c r="F121" i="2"/>
  <c r="C121" i="2"/>
  <c r="E121" i="2" s="1"/>
  <c r="G120" i="2"/>
  <c r="F120" i="2"/>
  <c r="C120" i="2"/>
  <c r="E120" i="2" s="1"/>
  <c r="G119" i="2"/>
  <c r="F119" i="2"/>
  <c r="C119" i="2"/>
  <c r="D118" i="2"/>
  <c r="G117" i="2"/>
  <c r="F117" i="2"/>
  <c r="C117" i="2"/>
  <c r="G116" i="2"/>
  <c r="F116" i="2"/>
  <c r="F115" i="2" s="1"/>
  <c r="C116" i="2"/>
  <c r="E116" i="2" s="1"/>
  <c r="D115" i="2"/>
  <c r="G114" i="2"/>
  <c r="F114" i="2"/>
  <c r="C114" i="2"/>
  <c r="E114" i="2" s="1"/>
  <c r="G113" i="2"/>
  <c r="F113" i="2"/>
  <c r="C113" i="2"/>
  <c r="E113" i="2" s="1"/>
  <c r="G112" i="2"/>
  <c r="F112" i="2"/>
  <c r="C112" i="2"/>
  <c r="E112" i="2" s="1"/>
  <c r="G111" i="2"/>
  <c r="F111" i="2"/>
  <c r="C111" i="2"/>
  <c r="E111" i="2" s="1"/>
  <c r="G110" i="2"/>
  <c r="F110" i="2"/>
  <c r="C110" i="2"/>
  <c r="E110" i="2" s="1"/>
  <c r="G109" i="2"/>
  <c r="F109" i="2"/>
  <c r="C109" i="2"/>
  <c r="E109" i="2" s="1"/>
  <c r="G108" i="2"/>
  <c r="F108" i="2"/>
  <c r="C108" i="2"/>
  <c r="E108" i="2" s="1"/>
  <c r="D107" i="2"/>
  <c r="G106" i="2"/>
  <c r="G105" i="2" s="1"/>
  <c r="F106" i="2"/>
  <c r="F105" i="2" s="1"/>
  <c r="C106" i="2"/>
  <c r="D105" i="2"/>
  <c r="G104" i="2"/>
  <c r="F104" i="2"/>
  <c r="C104" i="2"/>
  <c r="E104" i="2" s="1"/>
  <c r="G103" i="2"/>
  <c r="F103" i="2"/>
  <c r="C103" i="2"/>
  <c r="E103" i="2" s="1"/>
  <c r="G102" i="2"/>
  <c r="F102" i="2"/>
  <c r="C102" i="2"/>
  <c r="E102" i="2" s="1"/>
  <c r="G101" i="2"/>
  <c r="F101" i="2"/>
  <c r="C101" i="2"/>
  <c r="E101" i="2" s="1"/>
  <c r="D100" i="2"/>
  <c r="G98" i="2"/>
  <c r="F98" i="2"/>
  <c r="C98" i="2"/>
  <c r="E98" i="2" s="1"/>
  <c r="G97" i="2"/>
  <c r="F97" i="2"/>
  <c r="C97" i="2"/>
  <c r="E97" i="2" s="1"/>
  <c r="D96" i="2"/>
  <c r="G95" i="2"/>
  <c r="F95" i="2"/>
  <c r="C95" i="2"/>
  <c r="E95" i="2" s="1"/>
  <c r="G94" i="2"/>
  <c r="F94" i="2"/>
  <c r="E94" i="2"/>
  <c r="C94" i="2"/>
  <c r="D93" i="2"/>
  <c r="C93" i="2"/>
  <c r="G92" i="2"/>
  <c r="F92" i="2"/>
  <c r="C92" i="2"/>
  <c r="E92" i="2" s="1"/>
  <c r="G91" i="2"/>
  <c r="F91" i="2"/>
  <c r="C91" i="2"/>
  <c r="E91" i="2" s="1"/>
  <c r="G90" i="2"/>
  <c r="F90" i="2"/>
  <c r="C90" i="2"/>
  <c r="E90" i="2" s="1"/>
  <c r="G89" i="2"/>
  <c r="F89" i="2"/>
  <c r="C89" i="2"/>
  <c r="E89" i="2" s="1"/>
  <c r="G88" i="2"/>
  <c r="F88" i="2"/>
  <c r="C88" i="2"/>
  <c r="E88" i="2" s="1"/>
  <c r="G87" i="2"/>
  <c r="F87" i="2"/>
  <c r="C87" i="2"/>
  <c r="E87" i="2" s="1"/>
  <c r="G86" i="2"/>
  <c r="F86" i="2"/>
  <c r="E86" i="2"/>
  <c r="C86" i="2"/>
  <c r="G85" i="2"/>
  <c r="F85" i="2"/>
  <c r="C85" i="2"/>
  <c r="D84" i="2"/>
  <c r="G83" i="2"/>
  <c r="F83" i="2"/>
  <c r="E83" i="2"/>
  <c r="C83" i="2"/>
  <c r="G82" i="2"/>
  <c r="F82" i="2"/>
  <c r="C82" i="2"/>
  <c r="G81" i="2"/>
  <c r="F81" i="2"/>
  <c r="F80" i="2" s="1"/>
  <c r="C81" i="2"/>
  <c r="E81" i="2" s="1"/>
  <c r="D80" i="2"/>
  <c r="G79" i="2"/>
  <c r="F79" i="2"/>
  <c r="C79" i="2"/>
  <c r="E79" i="2" s="1"/>
  <c r="G78" i="2"/>
  <c r="G77" i="2" s="1"/>
  <c r="F78" i="2"/>
  <c r="F77" i="2" s="1"/>
  <c r="C78" i="2"/>
  <c r="C77" i="2" s="1"/>
  <c r="D77" i="2"/>
  <c r="G76" i="2"/>
  <c r="H76" i="2" s="1"/>
  <c r="F76" i="2"/>
  <c r="E76" i="2"/>
  <c r="C76" i="2"/>
  <c r="G75" i="2"/>
  <c r="F75" i="2"/>
  <c r="C75" i="2"/>
  <c r="E75" i="2" s="1"/>
  <c r="G74" i="2"/>
  <c r="F74" i="2"/>
  <c r="C74" i="2"/>
  <c r="E74" i="2" s="1"/>
  <c r="H74" i="2" s="1"/>
  <c r="G73" i="2"/>
  <c r="F73" i="2"/>
  <c r="C73" i="2"/>
  <c r="E73" i="2" s="1"/>
  <c r="H73" i="2" s="1"/>
  <c r="D72" i="2"/>
  <c r="G71" i="2"/>
  <c r="F71" i="2"/>
  <c r="D71" i="2"/>
  <c r="C71" i="2"/>
  <c r="E71" i="2" s="1"/>
  <c r="G70" i="2"/>
  <c r="F70" i="2"/>
  <c r="C70" i="2"/>
  <c r="E70" i="2" s="1"/>
  <c r="G69" i="2"/>
  <c r="F69" i="2"/>
  <c r="C69" i="2"/>
  <c r="E69" i="2" s="1"/>
  <c r="G68" i="2"/>
  <c r="F68" i="2"/>
  <c r="C68" i="2"/>
  <c r="D67" i="2"/>
  <c r="D62" i="2" s="1"/>
  <c r="G66" i="2"/>
  <c r="F66" i="2"/>
  <c r="C66" i="2"/>
  <c r="E66" i="2" s="1"/>
  <c r="G65" i="2"/>
  <c r="F65" i="2"/>
  <c r="C65" i="2"/>
  <c r="E65" i="2" s="1"/>
  <c r="G64" i="2"/>
  <c r="F64" i="2"/>
  <c r="C64" i="2"/>
  <c r="E64" i="2" s="1"/>
  <c r="G63" i="2"/>
  <c r="F63" i="2"/>
  <c r="C63" i="2"/>
  <c r="E63" i="2" s="1"/>
  <c r="G61" i="2"/>
  <c r="F61" i="2"/>
  <c r="C61" i="2"/>
  <c r="E61" i="2" s="1"/>
  <c r="G60" i="2"/>
  <c r="F60" i="2"/>
  <c r="C60" i="2"/>
  <c r="E60" i="2" s="1"/>
  <c r="G59" i="2"/>
  <c r="F59" i="2"/>
  <c r="C59" i="2"/>
  <c r="E59" i="2" s="1"/>
  <c r="G58" i="2"/>
  <c r="F58" i="2"/>
  <c r="C58" i="2"/>
  <c r="E58" i="2" s="1"/>
  <c r="G57" i="2"/>
  <c r="F57" i="2"/>
  <c r="C57" i="2"/>
  <c r="E57" i="2" s="1"/>
  <c r="G56" i="2"/>
  <c r="F56" i="2"/>
  <c r="C56" i="2"/>
  <c r="E56" i="2" s="1"/>
  <c r="G55" i="2"/>
  <c r="F55" i="2"/>
  <c r="C55" i="2"/>
  <c r="D54" i="2"/>
  <c r="G53" i="2"/>
  <c r="F53" i="2"/>
  <c r="C53" i="2"/>
  <c r="E53" i="2" s="1"/>
  <c r="G52" i="2"/>
  <c r="F52" i="2"/>
  <c r="C52" i="2"/>
  <c r="E52" i="2" s="1"/>
  <c r="G51" i="2"/>
  <c r="F51" i="2"/>
  <c r="F48" i="2" s="1"/>
  <c r="C51" i="2"/>
  <c r="E51" i="2" s="1"/>
  <c r="G50" i="2"/>
  <c r="F50" i="2"/>
  <c r="C50" i="2"/>
  <c r="G49" i="2"/>
  <c r="F49" i="2"/>
  <c r="C49" i="2"/>
  <c r="E49" i="2" s="1"/>
  <c r="D48" i="2"/>
  <c r="G47" i="2"/>
  <c r="F47" i="2"/>
  <c r="C47" i="2"/>
  <c r="E47" i="2" s="1"/>
  <c r="G46" i="2"/>
  <c r="F46" i="2"/>
  <c r="C46" i="2"/>
  <c r="E46" i="2" s="1"/>
  <c r="G45" i="2"/>
  <c r="F45" i="2"/>
  <c r="C45" i="2"/>
  <c r="E45" i="2" s="1"/>
  <c r="G44" i="2"/>
  <c r="F44" i="2"/>
  <c r="C44" i="2"/>
  <c r="G43" i="2"/>
  <c r="F43" i="2"/>
  <c r="F42" i="2" s="1"/>
  <c r="C43" i="2"/>
  <c r="E43" i="2" s="1"/>
  <c r="H43" i="2" s="1"/>
  <c r="D42" i="2"/>
  <c r="G40" i="2"/>
  <c r="G39" i="2" s="1"/>
  <c r="F40" i="2"/>
  <c r="F39" i="2" s="1"/>
  <c r="C40" i="2"/>
  <c r="E40" i="2" s="1"/>
  <c r="I40" i="2" s="1"/>
  <c r="E39" i="2"/>
  <c r="I39" i="2" s="1"/>
  <c r="D39" i="2"/>
  <c r="C39" i="2"/>
  <c r="G38" i="2"/>
  <c r="F38" i="2"/>
  <c r="D38" i="2"/>
  <c r="C38" i="2"/>
  <c r="G37" i="2"/>
  <c r="F37" i="2"/>
  <c r="D37" i="2"/>
  <c r="C37" i="2"/>
  <c r="G36" i="2"/>
  <c r="F36" i="2"/>
  <c r="D36" i="2"/>
  <c r="C36" i="2"/>
  <c r="G35" i="2"/>
  <c r="F35" i="2"/>
  <c r="D35" i="2"/>
  <c r="C35" i="2"/>
  <c r="C34" i="2" s="1"/>
  <c r="G33" i="2"/>
  <c r="F33" i="2"/>
  <c r="D33" i="2"/>
  <c r="C33" i="2"/>
  <c r="G32" i="2"/>
  <c r="F32" i="2"/>
  <c r="D32" i="2"/>
  <c r="C32" i="2"/>
  <c r="G31" i="2"/>
  <c r="F31" i="2"/>
  <c r="D31" i="2"/>
  <c r="C31" i="2"/>
  <c r="G30" i="2"/>
  <c r="F30" i="2"/>
  <c r="F28" i="2" s="1"/>
  <c r="D30" i="2"/>
  <c r="E30" i="2" s="1"/>
  <c r="C30" i="2"/>
  <c r="G29" i="2"/>
  <c r="F29" i="2"/>
  <c r="D29" i="2"/>
  <c r="C29" i="2"/>
  <c r="G27" i="2"/>
  <c r="F27" i="2"/>
  <c r="C27" i="2"/>
  <c r="E27" i="2" s="1"/>
  <c r="G26" i="2"/>
  <c r="F26" i="2"/>
  <c r="C26" i="2"/>
  <c r="E26" i="2" s="1"/>
  <c r="G25" i="2"/>
  <c r="F25" i="2"/>
  <c r="D25" i="2"/>
  <c r="D22" i="2" s="1"/>
  <c r="C25" i="2"/>
  <c r="G24" i="2"/>
  <c r="F24" i="2"/>
  <c r="C24" i="2"/>
  <c r="E24" i="2" s="1"/>
  <c r="G23" i="2"/>
  <c r="F23" i="2"/>
  <c r="C23" i="2"/>
  <c r="E23" i="2" s="1"/>
  <c r="G21" i="2"/>
  <c r="F21" i="2"/>
  <c r="C21" i="2"/>
  <c r="E21" i="2" s="1"/>
  <c r="G20" i="2"/>
  <c r="F20" i="2"/>
  <c r="C20" i="2"/>
  <c r="E20" i="2" s="1"/>
  <c r="G19" i="2"/>
  <c r="F19" i="2"/>
  <c r="C19" i="2"/>
  <c r="E19" i="2" s="1"/>
  <c r="G18" i="2"/>
  <c r="F18" i="2"/>
  <c r="C18" i="2"/>
  <c r="D17" i="2"/>
  <c r="G16" i="2"/>
  <c r="F16" i="2"/>
  <c r="C16" i="2"/>
  <c r="E16" i="2" s="1"/>
  <c r="G15" i="2"/>
  <c r="G13" i="2" s="1"/>
  <c r="F15" i="2"/>
  <c r="C15" i="2"/>
  <c r="E15" i="2" s="1"/>
  <c r="G14" i="2"/>
  <c r="F14" i="2"/>
  <c r="C14" i="2"/>
  <c r="D13" i="2"/>
  <c r="F17" i="2" l="1"/>
  <c r="H45" i="2"/>
  <c r="I45" i="2" s="1"/>
  <c r="G54" i="2"/>
  <c r="C96" i="2"/>
  <c r="H103" i="2"/>
  <c r="G107" i="2"/>
  <c r="C178" i="2"/>
  <c r="D183" i="2"/>
  <c r="G188" i="2"/>
  <c r="H264" i="2"/>
  <c r="H24" i="2"/>
  <c r="I24" i="2" s="1"/>
  <c r="E32" i="2"/>
  <c r="H32" i="2" s="1"/>
  <c r="H101" i="2"/>
  <c r="I101" i="2" s="1"/>
  <c r="H126" i="2"/>
  <c r="I126" i="2" s="1"/>
  <c r="D127" i="2"/>
  <c r="G142" i="2"/>
  <c r="D149" i="2"/>
  <c r="G204" i="2"/>
  <c r="F240" i="2"/>
  <c r="E303" i="2"/>
  <c r="H303" i="2" s="1"/>
  <c r="G118" i="2"/>
  <c r="G17" i="2"/>
  <c r="F34" i="2"/>
  <c r="C13" i="2"/>
  <c r="E33" i="2"/>
  <c r="H95" i="2"/>
  <c r="H145" i="2"/>
  <c r="F210" i="2"/>
  <c r="F203" i="2" s="1"/>
  <c r="F278" i="2"/>
  <c r="F277" i="2" s="1"/>
  <c r="F13" i="2"/>
  <c r="F12" i="2" s="1"/>
  <c r="H26" i="2"/>
  <c r="D28" i="2"/>
  <c r="H88" i="2"/>
  <c r="H146" i="2"/>
  <c r="H235" i="2"/>
  <c r="I235" i="2" s="1"/>
  <c r="C240" i="2"/>
  <c r="I242" i="2"/>
  <c r="H293" i="2"/>
  <c r="F72" i="2"/>
  <c r="H94" i="2"/>
  <c r="H93" i="2" s="1"/>
  <c r="D34" i="2"/>
  <c r="E38" i="2"/>
  <c r="H90" i="2"/>
  <c r="H149" i="2"/>
  <c r="H200" i="2"/>
  <c r="I200" i="2" s="1"/>
  <c r="H47" i="2"/>
  <c r="I47" i="2"/>
  <c r="I76" i="2"/>
  <c r="H138" i="2"/>
  <c r="I138" i="2"/>
  <c r="I296" i="2"/>
  <c r="H296" i="2"/>
  <c r="I144" i="2"/>
  <c r="H144" i="2"/>
  <c r="I294" i="2"/>
  <c r="H294" i="2"/>
  <c r="I284" i="2"/>
  <c r="H284" i="2"/>
  <c r="I297" i="2"/>
  <c r="H297" i="2"/>
  <c r="H116" i="2"/>
  <c r="I116" i="2" s="1"/>
  <c r="E115" i="2"/>
  <c r="H104" i="2"/>
  <c r="I104" i="2" s="1"/>
  <c r="I237" i="2"/>
  <c r="H237" i="2"/>
  <c r="D12" i="2"/>
  <c r="I90" i="2"/>
  <c r="H171" i="2"/>
  <c r="I171" i="2"/>
  <c r="F54" i="2"/>
  <c r="C115" i="2"/>
  <c r="G150" i="2"/>
  <c r="D169" i="2"/>
  <c r="D168" i="2" s="1"/>
  <c r="C184" i="2"/>
  <c r="H40" i="2"/>
  <c r="H39" i="2" s="1"/>
  <c r="E78" i="2"/>
  <c r="F96" i="2"/>
  <c r="C100" i="2"/>
  <c r="E117" i="2"/>
  <c r="C139" i="2"/>
  <c r="I149" i="2"/>
  <c r="E186" i="2"/>
  <c r="C195" i="2"/>
  <c r="C210" i="2"/>
  <c r="E240" i="2"/>
  <c r="D244" i="2"/>
  <c r="C288" i="2"/>
  <c r="C287" i="2" s="1"/>
  <c r="F131" i="2"/>
  <c r="F204" i="2"/>
  <c r="E295" i="2"/>
  <c r="I295" i="2" s="1"/>
  <c r="F22" i="2"/>
  <c r="F84" i="2"/>
  <c r="H120" i="2"/>
  <c r="I120" i="2" s="1"/>
  <c r="F142" i="2"/>
  <c r="C199" i="2"/>
  <c r="C198" i="2" s="1"/>
  <c r="I290" i="2"/>
  <c r="D41" i="2"/>
  <c r="G80" i="2"/>
  <c r="H113" i="2"/>
  <c r="D99" i="2"/>
  <c r="F159" i="2"/>
  <c r="G22" i="2"/>
  <c r="E107" i="2"/>
  <c r="E173" i="2"/>
  <c r="H187" i="2"/>
  <c r="H186" i="2" s="1"/>
  <c r="E29" i="2"/>
  <c r="E28" i="2" s="1"/>
  <c r="E37" i="2"/>
  <c r="F67" i="2"/>
  <c r="F62" i="2" s="1"/>
  <c r="F128" i="2"/>
  <c r="F127" i="2" s="1"/>
  <c r="C48" i="2"/>
  <c r="F93" i="2"/>
  <c r="C186" i="2"/>
  <c r="F195" i="2"/>
  <c r="G199" i="2"/>
  <c r="G198" i="2" s="1"/>
  <c r="F230" i="2"/>
  <c r="F229" i="2" s="1"/>
  <c r="H233" i="2"/>
  <c r="G288" i="2"/>
  <c r="G287" i="2" s="1"/>
  <c r="H46" i="2"/>
  <c r="I46" i="2"/>
  <c r="H70" i="2"/>
  <c r="I70" i="2" s="1"/>
  <c r="H21" i="2"/>
  <c r="I43" i="2"/>
  <c r="H81" i="2"/>
  <c r="I81" i="2" s="1"/>
  <c r="H86" i="2"/>
  <c r="I86" i="2"/>
  <c r="E129" i="2"/>
  <c r="C128" i="2"/>
  <c r="I135" i="2"/>
  <c r="H135" i="2"/>
  <c r="H23" i="2"/>
  <c r="I26" i="2"/>
  <c r="H53" i="2"/>
  <c r="I71" i="2"/>
  <c r="H71" i="2"/>
  <c r="G100" i="2"/>
  <c r="I133" i="2"/>
  <c r="H133" i="2"/>
  <c r="H252" i="2"/>
  <c r="I252" i="2" s="1"/>
  <c r="H20" i="2"/>
  <c r="H33" i="2"/>
  <c r="H222" i="2"/>
  <c r="I222" i="2" s="1"/>
  <c r="E18" i="2"/>
  <c r="C17" i="2"/>
  <c r="E25" i="2"/>
  <c r="E22" i="2" s="1"/>
  <c r="C22" i="2"/>
  <c r="E82" i="2"/>
  <c r="E80" i="2" s="1"/>
  <c r="C80" i="2"/>
  <c r="H87" i="2"/>
  <c r="I87" i="2" s="1"/>
  <c r="H114" i="2"/>
  <c r="I132" i="2"/>
  <c r="E131" i="2"/>
  <c r="I131" i="2" s="1"/>
  <c r="H132" i="2"/>
  <c r="G169" i="2"/>
  <c r="H177" i="2"/>
  <c r="I177" i="2" s="1"/>
  <c r="E275" i="2"/>
  <c r="C260" i="2"/>
  <c r="H52" i="2"/>
  <c r="H63" i="2"/>
  <c r="I63" i="2" s="1"/>
  <c r="H89" i="2"/>
  <c r="G115" i="2"/>
  <c r="H124" i="2"/>
  <c r="I124" i="2" s="1"/>
  <c r="I148" i="2"/>
  <c r="H148" i="2"/>
  <c r="E190" i="2"/>
  <c r="E188" i="2" s="1"/>
  <c r="C188" i="2"/>
  <c r="E31" i="2"/>
  <c r="C28" i="2"/>
  <c r="I56" i="2"/>
  <c r="H56" i="2"/>
  <c r="H60" i="2"/>
  <c r="I60" i="2" s="1"/>
  <c r="H75" i="2"/>
  <c r="H72" i="2" s="1"/>
  <c r="H83" i="2"/>
  <c r="I83" i="2" s="1"/>
  <c r="H221" i="2"/>
  <c r="I221" i="2"/>
  <c r="I226" i="2"/>
  <c r="H15" i="2"/>
  <c r="I15" i="2" s="1"/>
  <c r="H19" i="2"/>
  <c r="H30" i="2"/>
  <c r="I30" i="2" s="1"/>
  <c r="I59" i="2"/>
  <c r="H59" i="2"/>
  <c r="G84" i="2"/>
  <c r="G28" i="2"/>
  <c r="H38" i="2"/>
  <c r="I38" i="2"/>
  <c r="H49" i="2"/>
  <c r="I49" i="2" s="1"/>
  <c r="H51" i="2"/>
  <c r="G67" i="2"/>
  <c r="H69" i="2"/>
  <c r="I79" i="2"/>
  <c r="H79" i="2"/>
  <c r="I123" i="2"/>
  <c r="H130" i="2"/>
  <c r="E150" i="2"/>
  <c r="I16" i="2"/>
  <c r="H16" i="2"/>
  <c r="E55" i="2"/>
  <c r="C54" i="2"/>
  <c r="H37" i="2"/>
  <c r="I37" i="2" s="1"/>
  <c r="H58" i="2"/>
  <c r="I58" i="2" s="1"/>
  <c r="H78" i="2"/>
  <c r="I137" i="2"/>
  <c r="H137" i="2"/>
  <c r="H102" i="2"/>
  <c r="I102" i="2"/>
  <c r="C105" i="2"/>
  <c r="E106" i="2"/>
  <c r="H111" i="2"/>
  <c r="I111" i="2" s="1"/>
  <c r="H121" i="2"/>
  <c r="C142" i="2"/>
  <c r="E143" i="2"/>
  <c r="H173" i="2"/>
  <c r="C204" i="2"/>
  <c r="E205" i="2"/>
  <c r="H212" i="2"/>
  <c r="I212" i="2"/>
  <c r="G254" i="2"/>
  <c r="H255" i="2"/>
  <c r="E258" i="2"/>
  <c r="E265" i="2"/>
  <c r="G34" i="2"/>
  <c r="E36" i="2"/>
  <c r="H57" i="2"/>
  <c r="H61" i="2"/>
  <c r="H65" i="2"/>
  <c r="E68" i="2"/>
  <c r="C67" i="2"/>
  <c r="C62" i="2" s="1"/>
  <c r="G72" i="2"/>
  <c r="C84" i="2"/>
  <c r="E85" i="2"/>
  <c r="F100" i="2"/>
  <c r="I103" i="2"/>
  <c r="H117" i="2"/>
  <c r="H125" i="2"/>
  <c r="C131" i="2"/>
  <c r="I141" i="2"/>
  <c r="H141" i="2"/>
  <c r="F150" i="2"/>
  <c r="C180" i="2"/>
  <c r="E181" i="2"/>
  <c r="I191" i="2"/>
  <c r="E199" i="2"/>
  <c r="H201" i="2"/>
  <c r="H206" i="2"/>
  <c r="I206" i="2" s="1"/>
  <c r="H213" i="2"/>
  <c r="I213" i="2" s="1"/>
  <c r="E304" i="2"/>
  <c r="C302" i="2"/>
  <c r="C301" i="2" s="1"/>
  <c r="I20" i="2"/>
  <c r="H64" i="2"/>
  <c r="I74" i="2"/>
  <c r="F188" i="2"/>
  <c r="F183" i="2" s="1"/>
  <c r="H208" i="2"/>
  <c r="I208" i="2" s="1"/>
  <c r="E14" i="2"/>
  <c r="C42" i="2"/>
  <c r="E50" i="2"/>
  <c r="E48" i="2" s="1"/>
  <c r="H91" i="2"/>
  <c r="H92" i="2"/>
  <c r="I92" i="2" s="1"/>
  <c r="I95" i="2"/>
  <c r="H110" i="2"/>
  <c r="I110" i="2"/>
  <c r="C118" i="2"/>
  <c r="H147" i="2"/>
  <c r="I147" i="2" s="1"/>
  <c r="H225" i="2"/>
  <c r="H262" i="2"/>
  <c r="E263" i="2"/>
  <c r="I274" i="2"/>
  <c r="H274" i="2"/>
  <c r="G42" i="2"/>
  <c r="D203" i="2"/>
  <c r="D182" i="2" s="1"/>
  <c r="E35" i="2"/>
  <c r="E44" i="2"/>
  <c r="C72" i="2"/>
  <c r="I88" i="2"/>
  <c r="G96" i="2"/>
  <c r="H98" i="2"/>
  <c r="H109" i="2"/>
  <c r="I109" i="2" s="1"/>
  <c r="E119" i="2"/>
  <c r="I134" i="2"/>
  <c r="H134" i="2"/>
  <c r="I136" i="2"/>
  <c r="H136" i="2"/>
  <c r="I192" i="2"/>
  <c r="H192" i="2"/>
  <c r="H218" i="2"/>
  <c r="I218" i="2" s="1"/>
  <c r="C247" i="2"/>
  <c r="E248" i="2"/>
  <c r="H270" i="2"/>
  <c r="I270" i="2" s="1"/>
  <c r="G48" i="2"/>
  <c r="E96" i="2"/>
  <c r="G128" i="2"/>
  <c r="I140" i="2"/>
  <c r="H140" i="2"/>
  <c r="E139" i="2"/>
  <c r="E159" i="2"/>
  <c r="H209" i="2"/>
  <c r="H217" i="2"/>
  <c r="I217" i="2"/>
  <c r="H223" i="2"/>
  <c r="I223" i="2" s="1"/>
  <c r="H66" i="2"/>
  <c r="E72" i="2"/>
  <c r="I73" i="2"/>
  <c r="H97" i="2"/>
  <c r="E100" i="2"/>
  <c r="F107" i="2"/>
  <c r="I122" i="2"/>
  <c r="C169" i="2"/>
  <c r="E170" i="2"/>
  <c r="H174" i="2"/>
  <c r="H193" i="2"/>
  <c r="H202" i="2"/>
  <c r="C245" i="2"/>
  <c r="E246" i="2"/>
  <c r="E259" i="2"/>
  <c r="E266" i="2"/>
  <c r="E267" i="2"/>
  <c r="G278" i="2"/>
  <c r="G93" i="2"/>
  <c r="H108" i="2"/>
  <c r="I113" i="2"/>
  <c r="H211" i="2"/>
  <c r="I211" i="2" s="1"/>
  <c r="E210" i="2"/>
  <c r="H216" i="2"/>
  <c r="I216" i="2"/>
  <c r="H238" i="2"/>
  <c r="I239" i="2"/>
  <c r="H239" i="2"/>
  <c r="F118" i="2"/>
  <c r="E195" i="2"/>
  <c r="H196" i="2"/>
  <c r="I196" i="2" s="1"/>
  <c r="H219" i="2"/>
  <c r="I219" i="2" s="1"/>
  <c r="H224" i="2"/>
  <c r="I224" i="2"/>
  <c r="C254" i="2"/>
  <c r="I280" i="2"/>
  <c r="I281" i="2"/>
  <c r="H281" i="2"/>
  <c r="E93" i="2"/>
  <c r="I93" i="2" s="1"/>
  <c r="C107" i="2"/>
  <c r="G131" i="2"/>
  <c r="C150" i="2"/>
  <c r="G159" i="2"/>
  <c r="C159" i="2"/>
  <c r="F169" i="2"/>
  <c r="F168" i="2" s="1"/>
  <c r="E176" i="2"/>
  <c r="F199" i="2"/>
  <c r="F198" i="2" s="1"/>
  <c r="H214" i="2"/>
  <c r="I214" i="2" s="1"/>
  <c r="G230" i="2"/>
  <c r="H249" i="2"/>
  <c r="H295" i="2"/>
  <c r="H112" i="2"/>
  <c r="H172" i="2"/>
  <c r="I172" i="2" s="1"/>
  <c r="I175" i="2"/>
  <c r="H179" i="2"/>
  <c r="E178" i="2"/>
  <c r="G180" i="2"/>
  <c r="H185" i="2"/>
  <c r="I185" i="2" s="1"/>
  <c r="I194" i="2"/>
  <c r="G195" i="2"/>
  <c r="H215" i="2"/>
  <c r="I215" i="2"/>
  <c r="H220" i="2"/>
  <c r="I220" i="2"/>
  <c r="C227" i="2"/>
  <c r="E228" i="2"/>
  <c r="H232" i="2"/>
  <c r="H251" i="2"/>
  <c r="I251" i="2" s="1"/>
  <c r="H256" i="2"/>
  <c r="H261" i="2"/>
  <c r="H272" i="2"/>
  <c r="I272" i="2" s="1"/>
  <c r="H290" i="2"/>
  <c r="H288" i="2" s="1"/>
  <c r="E231" i="2"/>
  <c r="C230" i="2"/>
  <c r="C229" i="2" s="1"/>
  <c r="H234" i="2"/>
  <c r="C278" i="2"/>
  <c r="C277" i="2" s="1"/>
  <c r="E285" i="2"/>
  <c r="E278" i="2" s="1"/>
  <c r="H291" i="2"/>
  <c r="G184" i="2"/>
  <c r="G210" i="2"/>
  <c r="H236" i="2"/>
  <c r="G260" i="2"/>
  <c r="H276" i="2"/>
  <c r="G302" i="2"/>
  <c r="H189" i="2"/>
  <c r="G247" i="2"/>
  <c r="I264" i="2"/>
  <c r="H279" i="2"/>
  <c r="I186" i="2"/>
  <c r="H207" i="2"/>
  <c r="I207" i="2" s="1"/>
  <c r="I257" i="2"/>
  <c r="H257" i="2"/>
  <c r="H283" i="2"/>
  <c r="I300" i="2"/>
  <c r="H300" i="2"/>
  <c r="I268" i="2"/>
  <c r="I288" i="2"/>
  <c r="E271" i="2"/>
  <c r="H286" i="2"/>
  <c r="F247" i="2"/>
  <c r="F244" i="2" s="1"/>
  <c r="H250" i="2"/>
  <c r="D253" i="2"/>
  <c r="E269" i="2"/>
  <c r="H241" i="2"/>
  <c r="I273" i="2"/>
  <c r="I282" i="2"/>
  <c r="F260" i="2"/>
  <c r="F253" i="2" s="1"/>
  <c r="I298" i="2"/>
  <c r="H298" i="2"/>
  <c r="I303" i="2" l="1"/>
  <c r="I78" i="2"/>
  <c r="E292" i="2"/>
  <c r="I292" i="2" s="1"/>
  <c r="F182" i="2"/>
  <c r="H199" i="2"/>
  <c r="I32" i="2"/>
  <c r="C12" i="2"/>
  <c r="I75" i="2"/>
  <c r="C183" i="2"/>
  <c r="F243" i="2"/>
  <c r="F41" i="2"/>
  <c r="I94" i="2"/>
  <c r="F149" i="2"/>
  <c r="H29" i="2"/>
  <c r="I29" i="2" s="1"/>
  <c r="I187" i="2"/>
  <c r="E149" i="2"/>
  <c r="C203" i="2"/>
  <c r="C182" i="2" s="1"/>
  <c r="E77" i="2"/>
  <c r="D243" i="2"/>
  <c r="D305" i="2" s="1"/>
  <c r="C168" i="2"/>
  <c r="I139" i="2"/>
  <c r="I201" i="2"/>
  <c r="E183" i="2"/>
  <c r="H269" i="2"/>
  <c r="I269" i="2" s="1"/>
  <c r="G277" i="2"/>
  <c r="H266" i="2"/>
  <c r="I65" i="2"/>
  <c r="E34" i="2"/>
  <c r="H35" i="2"/>
  <c r="I35" i="2" s="1"/>
  <c r="H263" i="2"/>
  <c r="G149" i="2"/>
  <c r="H205" i="2"/>
  <c r="E204" i="2"/>
  <c r="C99" i="2"/>
  <c r="I69" i="2"/>
  <c r="C127" i="2"/>
  <c r="H285" i="2"/>
  <c r="I285" i="2"/>
  <c r="I255" i="2"/>
  <c r="E227" i="2"/>
  <c r="H228" i="2"/>
  <c r="I228" i="2" s="1"/>
  <c r="C149" i="2"/>
  <c r="I108" i="2"/>
  <c r="H107" i="2"/>
  <c r="I64" i="2"/>
  <c r="H139" i="2"/>
  <c r="H248" i="2"/>
  <c r="I248" i="2"/>
  <c r="E247" i="2"/>
  <c r="I98" i="2"/>
  <c r="E13" i="2"/>
  <c r="H14" i="2"/>
  <c r="H198" i="2"/>
  <c r="H68" i="2"/>
  <c r="I68" i="2" s="1"/>
  <c r="E67" i="2"/>
  <c r="I143" i="2"/>
  <c r="E142" i="2"/>
  <c r="H143" i="2"/>
  <c r="H77" i="2"/>
  <c r="G62" i="2"/>
  <c r="I89" i="2"/>
  <c r="I52" i="2"/>
  <c r="C253" i="2"/>
  <c r="G168" i="2"/>
  <c r="H129" i="2"/>
  <c r="I129" i="2" s="1"/>
  <c r="E128" i="2"/>
  <c r="G229" i="2"/>
  <c r="H96" i="2"/>
  <c r="I96" i="2" s="1"/>
  <c r="H259" i="2"/>
  <c r="I259" i="2"/>
  <c r="H119" i="2"/>
  <c r="I119" i="2"/>
  <c r="E118" i="2"/>
  <c r="E198" i="2"/>
  <c r="I199" i="2"/>
  <c r="H292" i="2"/>
  <c r="H210" i="2"/>
  <c r="H246" i="2"/>
  <c r="H245" i="2" s="1"/>
  <c r="I246" i="2"/>
  <c r="E245" i="2"/>
  <c r="H44" i="2"/>
  <c r="E42" i="2"/>
  <c r="I51" i="2"/>
  <c r="G244" i="2"/>
  <c r="I236" i="2"/>
  <c r="E260" i="2"/>
  <c r="I112" i="2"/>
  <c r="C244" i="2"/>
  <c r="I193" i="2"/>
  <c r="H170" i="2"/>
  <c r="E169" i="2"/>
  <c r="I170" i="2"/>
  <c r="I173" i="2"/>
  <c r="I33" i="2"/>
  <c r="I23" i="2"/>
  <c r="G203" i="2"/>
  <c r="I117" i="2"/>
  <c r="G253" i="2"/>
  <c r="I202" i="2"/>
  <c r="G127" i="2"/>
  <c r="H275" i="2"/>
  <c r="H178" i="2"/>
  <c r="I179" i="2"/>
  <c r="I209" i="2"/>
  <c r="I262" i="2"/>
  <c r="I265" i="2"/>
  <c r="H265" i="2"/>
  <c r="I121" i="2"/>
  <c r="H55" i="2"/>
  <c r="I55" i="2" s="1"/>
  <c r="E54" i="2"/>
  <c r="H18" i="2"/>
  <c r="I18" i="2" s="1"/>
  <c r="E17" i="2"/>
  <c r="E277" i="2"/>
  <c r="G301" i="2"/>
  <c r="I283" i="2"/>
  <c r="I234" i="2"/>
  <c r="I261" i="2"/>
  <c r="I232" i="2"/>
  <c r="I249" i="2"/>
  <c r="I267" i="2"/>
  <c r="H267" i="2"/>
  <c r="I72" i="2"/>
  <c r="I225" i="2"/>
  <c r="H50" i="2"/>
  <c r="H48" i="2" s="1"/>
  <c r="I48" i="2" s="1"/>
  <c r="H181" i="2"/>
  <c r="E180" i="2"/>
  <c r="F99" i="2"/>
  <c r="I130" i="2"/>
  <c r="H82" i="2"/>
  <c r="H80" i="2" s="1"/>
  <c r="G99" i="2"/>
  <c r="I53" i="2"/>
  <c r="E230" i="2"/>
  <c r="H231" i="2"/>
  <c r="I91" i="2"/>
  <c r="H85" i="2"/>
  <c r="I85" i="2" s="1"/>
  <c r="E84" i="2"/>
  <c r="H25" i="2"/>
  <c r="I271" i="2"/>
  <c r="H271" i="2"/>
  <c r="I61" i="2"/>
  <c r="H190" i="2"/>
  <c r="H131" i="2"/>
  <c r="H100" i="2"/>
  <c r="I100" i="2" s="1"/>
  <c r="H184" i="2"/>
  <c r="H176" i="2"/>
  <c r="I174" i="2"/>
  <c r="I57" i="2"/>
  <c r="I19" i="2"/>
  <c r="G183" i="2"/>
  <c r="H240" i="2"/>
  <c r="I241" i="2"/>
  <c r="I276" i="2"/>
  <c r="I250" i="2"/>
  <c r="H278" i="2"/>
  <c r="I278" i="2" s="1"/>
  <c r="I279" i="2"/>
  <c r="E254" i="2"/>
  <c r="I256" i="2"/>
  <c r="H195" i="2"/>
  <c r="I195" i="2" s="1"/>
  <c r="H115" i="2"/>
  <c r="I66" i="2"/>
  <c r="I97" i="2"/>
  <c r="C41" i="2"/>
  <c r="H304" i="2"/>
  <c r="I304" i="2" s="1"/>
  <c r="E302" i="2"/>
  <c r="I125" i="2"/>
  <c r="H36" i="2"/>
  <c r="I36" i="2" s="1"/>
  <c r="H258" i="2"/>
  <c r="E105" i="2"/>
  <c r="E99" i="2" s="1"/>
  <c r="H106" i="2"/>
  <c r="H31" i="2"/>
  <c r="I114" i="2"/>
  <c r="G12" i="2"/>
  <c r="I21" i="2"/>
  <c r="H260" i="2" l="1"/>
  <c r="I260" i="2" s="1"/>
  <c r="E287" i="2"/>
  <c r="I287" i="2" s="1"/>
  <c r="H254" i="2"/>
  <c r="I254" i="2" s="1"/>
  <c r="I77" i="2"/>
  <c r="F305" i="2"/>
  <c r="I198" i="2"/>
  <c r="H180" i="2"/>
  <c r="G243" i="2"/>
  <c r="H13" i="2"/>
  <c r="I13" i="2" s="1"/>
  <c r="E301" i="2"/>
  <c r="H42" i="2"/>
  <c r="I42" i="2" s="1"/>
  <c r="E12" i="2"/>
  <c r="I107" i="2"/>
  <c r="I245" i="2"/>
  <c r="E244" i="2"/>
  <c r="H128" i="2"/>
  <c r="I128" i="2" s="1"/>
  <c r="H287" i="2"/>
  <c r="I184" i="2"/>
  <c r="H105" i="2"/>
  <c r="H99" i="2" s="1"/>
  <c r="I99" i="2" s="1"/>
  <c r="I31" i="2"/>
  <c r="I190" i="2"/>
  <c r="I25" i="2"/>
  <c r="E229" i="2"/>
  <c r="C243" i="2"/>
  <c r="I178" i="2"/>
  <c r="H204" i="2"/>
  <c r="I204" i="2" s="1"/>
  <c r="I106" i="2"/>
  <c r="I105" i="2" s="1"/>
  <c r="H277" i="2"/>
  <c r="H188" i="2"/>
  <c r="H183" i="2" s="1"/>
  <c r="I183" i="2" s="1"/>
  <c r="G41" i="2"/>
  <c r="G305" i="2" s="1"/>
  <c r="H17" i="2"/>
  <c r="I17" i="2" s="1"/>
  <c r="I44" i="2"/>
  <c r="E62" i="2"/>
  <c r="E41" i="2" s="1"/>
  <c r="I205" i="2"/>
  <c r="I263" i="2"/>
  <c r="G182" i="2"/>
  <c r="H34" i="2"/>
  <c r="E127" i="2"/>
  <c r="I258" i="2"/>
  <c r="I176" i="2"/>
  <c r="I181" i="2"/>
  <c r="H247" i="2"/>
  <c r="H22" i="2"/>
  <c r="I80" i="2"/>
  <c r="H302" i="2"/>
  <c r="I302" i="2" s="1"/>
  <c r="H67" i="2"/>
  <c r="I67" i="2" s="1"/>
  <c r="I115" i="2"/>
  <c r="H118" i="2"/>
  <c r="I118" i="2" s="1"/>
  <c r="I14" i="2"/>
  <c r="E168" i="2"/>
  <c r="H84" i="2"/>
  <c r="H230" i="2"/>
  <c r="I230" i="2" s="1"/>
  <c r="H28" i="2"/>
  <c r="I54" i="2"/>
  <c r="H169" i="2"/>
  <c r="E253" i="2"/>
  <c r="H142" i="2"/>
  <c r="E203" i="2"/>
  <c r="E182" i="2" s="1"/>
  <c r="I266" i="2"/>
  <c r="I240" i="2"/>
  <c r="I231" i="2"/>
  <c r="I82" i="2"/>
  <c r="I50" i="2"/>
  <c r="H54" i="2"/>
  <c r="I275" i="2"/>
  <c r="H244" i="2"/>
  <c r="I210" i="2"/>
  <c r="H227" i="2"/>
  <c r="H203" i="2" l="1"/>
  <c r="H182" i="2" s="1"/>
  <c r="H253" i="2"/>
  <c r="I253" i="2" s="1"/>
  <c r="I180" i="2"/>
  <c r="I28" i="2"/>
  <c r="I142" i="2"/>
  <c r="H229" i="2"/>
  <c r="I229" i="2"/>
  <c r="H127" i="2"/>
  <c r="I127" i="2" s="1"/>
  <c r="I277" i="2"/>
  <c r="H62" i="2"/>
  <c r="H41" i="2" s="1"/>
  <c r="I22" i="2"/>
  <c r="E243" i="2"/>
  <c r="E305" i="2" s="1"/>
  <c r="I244" i="2"/>
  <c r="H168" i="2"/>
  <c r="I203" i="2"/>
  <c r="I34" i="2"/>
  <c r="I247" i="2"/>
  <c r="I84" i="2"/>
  <c r="I169" i="2"/>
  <c r="H301" i="2"/>
  <c r="I188" i="2"/>
  <c r="H12" i="2"/>
  <c r="I168" i="2"/>
  <c r="I227" i="2"/>
  <c r="C305" i="2"/>
  <c r="H243" i="2" l="1"/>
  <c r="I243" i="2" s="1"/>
  <c r="I62" i="2"/>
  <c r="H305" i="2"/>
  <c r="I12" i="2"/>
  <c r="I41" i="2"/>
  <c r="I301" i="2"/>
  <c r="I182" i="2"/>
  <c r="I305" i="2" l="1"/>
</calcChain>
</file>

<file path=xl/comments1.xml><?xml version="1.0" encoding="utf-8"?>
<comments xmlns="http://schemas.openxmlformats.org/spreadsheetml/2006/main">
  <authors>
    <author>Esteban Gómez Gutiérrez</author>
  </authors>
  <commentList>
    <comment ref="F14" authorId="0">
      <text>
        <r>
          <rPr>
            <b/>
            <sz val="9"/>
            <color indexed="81"/>
            <rFont val="Tahoma"/>
            <family val="2"/>
          </rPr>
          <t>Esteban Gómez Gutiérrez:</t>
        </r>
        <r>
          <rPr>
            <sz val="9"/>
            <color indexed="81"/>
            <rFont val="Tahoma"/>
            <family val="2"/>
          </rPr>
          <t xml:space="preserve">
CAMBIAR LA CELDA AL MES DE EJECUCION
</t>
        </r>
      </text>
    </comment>
  </commentList>
</comments>
</file>

<file path=xl/sharedStrings.xml><?xml version="1.0" encoding="utf-8"?>
<sst xmlns="http://schemas.openxmlformats.org/spreadsheetml/2006/main" count="969" uniqueCount="627">
  <si>
    <t>BANCO HIPOTECARIO DE LA VIVIENDA</t>
  </si>
  <si>
    <t>DEPARTAMENTO FINANCIERO CONTABLE</t>
  </si>
  <si>
    <t>PRESUPUESTO ORDINARIO 2018</t>
  </si>
  <si>
    <t>INFORME DE EJECUCIÓN PRESUPUESTARIA DE INGRESOS</t>
  </si>
  <si>
    <t>AL 31 DE MAYO DE 2018</t>
  </si>
  <si>
    <t>EN COLONES</t>
  </si>
  <si>
    <t>CÓDIGO</t>
  </si>
  <si>
    <t>PARTIDAS</t>
  </si>
  <si>
    <t>PRESUPUESTO ORDINARIO</t>
  </si>
  <si>
    <t>MODIFICACIONES (1)</t>
  </si>
  <si>
    <t>PRESUPUESTO TOTAL</t>
  </si>
  <si>
    <t>REAL MAYO</t>
  </si>
  <si>
    <t>ACUMULADO MAYO</t>
  </si>
  <si>
    <t>DIFERENCIA</t>
  </si>
  <si>
    <t>C</t>
  </si>
  <si>
    <t>S</t>
  </si>
  <si>
    <t>G</t>
  </si>
  <si>
    <t>P</t>
  </si>
  <si>
    <t>R</t>
  </si>
  <si>
    <t>FF</t>
  </si>
  <si>
    <t>RECURSOS CUENTA GENERAL, FOSUVI Y FONAVI</t>
  </si>
  <si>
    <t>1</t>
  </si>
  <si>
    <t>00</t>
  </si>
  <si>
    <t>0</t>
  </si>
  <si>
    <t>000</t>
  </si>
  <si>
    <t>INGRESOS CORRIENTES</t>
  </si>
  <si>
    <t>3</t>
  </si>
  <si>
    <t>INGRESOS NO TRIBUTARIOS</t>
  </si>
  <si>
    <t>2</t>
  </si>
  <si>
    <t>INGRESOS DE LA PROPIEDAD</t>
  </si>
  <si>
    <t>RENTA DE ACTIVOS FINANCIEROS</t>
  </si>
  <si>
    <t>01</t>
  </si>
  <si>
    <t>INTERESES SOBRE TÍTULOS VALORES</t>
  </si>
  <si>
    <t>INTERESES SOBRE TÍTULOS VALORES DEL GOBIERNO CENTRAL</t>
  </si>
  <si>
    <t>05</t>
  </si>
  <si>
    <t>INTERESES SOBRE TÍTULOS VALORES DE EMPRESAS PÚBLICAS NO FINANCIERAS</t>
  </si>
  <si>
    <t>06</t>
  </si>
  <si>
    <t>INTERESES SOBRE TÍTULOS VALORES DE INSTITUCIONES PÚBLICAS  FINANCIERAS</t>
  </si>
  <si>
    <t>07</t>
  </si>
  <si>
    <t>INTERESES SOBRE TÍTULOS VALORES DEL SECTOR PRIVADO</t>
  </si>
  <si>
    <t>02</t>
  </si>
  <si>
    <t>INTERESES Y COMISIONES SOBRE PRÉSTAMOS</t>
  </si>
  <si>
    <t xml:space="preserve">INTERESES Y COMISIONES SOBRE PRÉSTAMOS A INSTITUCIONES PÚBLICAS FINANCIERAS </t>
  </si>
  <si>
    <t>INTERESES Y COMISIONES SOBRE PRÉSTAMOS AL SECTOR PRIVADO</t>
  </si>
  <si>
    <t>03</t>
  </si>
  <si>
    <t>OTRAS RENTAS DE ACTIVOS FINANCIEROS</t>
  </si>
  <si>
    <t>INTERESES SOBRE CUENTAS CORRIENTES Y OTROS DEPÓSITOS EN BANCOS ESTATALES</t>
  </si>
  <si>
    <t>04</t>
  </si>
  <si>
    <t>DIFERENCIAS POR TIPO DE CAMBIO</t>
  </si>
  <si>
    <t>9</t>
  </si>
  <si>
    <t>OTROS INGRESOS NO TRIBUTARIOS</t>
  </si>
  <si>
    <t>INGRESOS VARIOS  NO ESPECÍFICOS</t>
  </si>
  <si>
    <t>PRIMAS DEL FONDO DE GARANTÍAS</t>
  </si>
  <si>
    <t>OTROS INGRESOS VARIOS  NO ESPECIFICOS</t>
  </si>
  <si>
    <t>4</t>
  </si>
  <si>
    <t>TRANSFERENCIAS CORRIENTES</t>
  </si>
  <si>
    <t>TRANSFERENCIAS CORRIENTES DEL SECTOR PÚBLICO</t>
  </si>
  <si>
    <t>DEL GOBIERNO CENTRAL (MIN. DE HACIENDA)</t>
  </si>
  <si>
    <t>DE ÓRGANOS DESCONCENTRADOS (FODESAF)</t>
  </si>
  <si>
    <t>5</t>
  </si>
  <si>
    <t>DE EMPRESAS PÚBLICAS NO FINANCIERAS (JPSS)</t>
  </si>
  <si>
    <t>6</t>
  </si>
  <si>
    <t>DE INSTITUCIONES PÚBLICAS FINANCIERAS</t>
  </si>
  <si>
    <t>TRANSFERENCIAS CORRIENTES DEL SECTOR PRIVADO</t>
  </si>
  <si>
    <t>SECTOR PRIVADO (MUTUALES, COOPERATIVAS, ETC.)</t>
  </si>
  <si>
    <t>INGRESOS DE CAPITAL</t>
  </si>
  <si>
    <t>TRANSFERENCIAS DE CAPITAL</t>
  </si>
  <si>
    <t>TRANSFERENCIAS DE CAPITAL DEL SECTOR PÚBLICO</t>
  </si>
  <si>
    <t>DE ÓRGANOS DESCONCENTRADOS (FODESAF-CNE)</t>
  </si>
  <si>
    <t>DE INSTITUCIONES DESCENTRALIZADAS NO EMPRESARIALES (IMAS)</t>
  </si>
  <si>
    <t>FINANCIAMIENTO</t>
  </si>
  <si>
    <t>RECURSOS DE VIGENCIAS ANTERIORES</t>
  </si>
  <si>
    <t>SUPERAVIT LIBRE</t>
  </si>
  <si>
    <r>
      <t>SUPERAVIT ESPECÍFICO</t>
    </r>
    <r>
      <rPr>
        <b/>
        <sz val="10"/>
        <rFont val="Calibri"/>
        <family val="2"/>
      </rPr>
      <t xml:space="preserve"> </t>
    </r>
  </si>
  <si>
    <t>TOTAL INGRESOS</t>
  </si>
  <si>
    <t>NOMENCLATURA:  C=CLASE, G=GRUPO, S=SECCIÓN, P=PARTIDA, S=SUBPARTIDA, R=RENGLÓN, S=SUBRENGLÓN</t>
  </si>
  <si>
    <t>INFORME DE EJECUCIÓN PRESUPUESTARIA</t>
  </si>
  <si>
    <t>TOTAL GENERAL</t>
  </si>
  <si>
    <t>C  O  N  C  E  P  T  O</t>
  </si>
  <si>
    <t>MODIFICACIONES   (1)</t>
  </si>
  <si>
    <t>PRESUPUESTO MODIFICADO</t>
  </si>
  <si>
    <t>GASTO REAL MAYO</t>
  </si>
  <si>
    <t>GASTO REAL ACUMULADO MAYO</t>
  </si>
  <si>
    <t>PRESUPUESTO DISPONIBLE</t>
  </si>
  <si>
    <t>ABSOLUTO</t>
  </si>
  <si>
    <t>RELATIVO</t>
  </si>
  <si>
    <t xml:space="preserve">   0-</t>
  </si>
  <si>
    <t>REMUNERACIONES</t>
  </si>
  <si>
    <t>0.01-</t>
  </si>
  <si>
    <t>REMUNERACIONES BASICAS</t>
  </si>
  <si>
    <t>0.01.01</t>
  </si>
  <si>
    <t>Sueldos para Cargos Fijos</t>
  </si>
  <si>
    <t>0.01.03</t>
  </si>
  <si>
    <t>Servicios especiales</t>
  </si>
  <si>
    <t>0.01.05</t>
  </si>
  <si>
    <t>Suplencias</t>
  </si>
  <si>
    <t>0.02-</t>
  </si>
  <si>
    <t>REMUNERACIONES EVENTUALES</t>
  </si>
  <si>
    <t>0.02.01</t>
  </si>
  <si>
    <t>Tiempo extraordinario</t>
  </si>
  <si>
    <t>0.02.02</t>
  </si>
  <si>
    <t>Recargo de funciones</t>
  </si>
  <si>
    <t>0.02.04-</t>
  </si>
  <si>
    <t>Compensación de vacaciones</t>
  </si>
  <si>
    <t>0.02.05</t>
  </si>
  <si>
    <t>Dietas</t>
  </si>
  <si>
    <t>0.03-</t>
  </si>
  <si>
    <t>INCENTIVOS SALARIALES</t>
  </si>
  <si>
    <t>0.03.01</t>
  </si>
  <si>
    <t>Retribución por años de servicio</t>
  </si>
  <si>
    <t>0.03.02</t>
  </si>
  <si>
    <t>Restricción al ejercicio liberal de la profesión</t>
  </si>
  <si>
    <t>0.03.03</t>
  </si>
  <si>
    <t>Decimotercer mes</t>
  </si>
  <si>
    <t>0.03.04</t>
  </si>
  <si>
    <t>Salario Escolar</t>
  </si>
  <si>
    <t>0.03.99</t>
  </si>
  <si>
    <t>Otros incentivos salariales.</t>
  </si>
  <si>
    <t>0.04-</t>
  </si>
  <si>
    <t>CONTRIBUCIONES PATRONALES AL DESARROLLO Y LA SEGURIDAD SOCIAL</t>
  </si>
  <si>
    <t>0.04.01</t>
  </si>
  <si>
    <t>Contribución Patronal al Seguro de Salud de la CCSS</t>
  </si>
  <si>
    <t>0.04.02</t>
  </si>
  <si>
    <t>Contribución Patronal al Instituto Mixto de Ayuda Social</t>
  </si>
  <si>
    <t>0.04.03</t>
  </si>
  <si>
    <t>Contribución Patronal al Instituto Nacional de Aprendizaje.</t>
  </si>
  <si>
    <t>0.04.04</t>
  </si>
  <si>
    <t>Contribución Patronal al Fondo de Desarrollo Social y Asignaciones Familiares.</t>
  </si>
  <si>
    <t>0.04.05</t>
  </si>
  <si>
    <t>Contribución Patronal al Banco Popular y de Desarrollo Comunal</t>
  </si>
  <si>
    <t>0.05-</t>
  </si>
  <si>
    <t>CONTRIBUCIONES PATRONALES A FONDOS DE PENSIONES Y OTROS FONDOS DE CAPITALIZACION</t>
  </si>
  <si>
    <t>0.05.01</t>
  </si>
  <si>
    <t>Contribución Patronal al Seguro de Pensiones de  la CCSS</t>
  </si>
  <si>
    <t>0.05.02</t>
  </si>
  <si>
    <t>Aporte patronal al Régimen Obligatorio de Pensiones Complementarias</t>
  </si>
  <si>
    <t>0.05.03</t>
  </si>
  <si>
    <t>Aporte patronal al Fondo de Capitalización Laboral</t>
  </si>
  <si>
    <t>0.05.05</t>
  </si>
  <si>
    <t>Contribución Patronal a Fondos Administrados por Entes Privados</t>
  </si>
  <si>
    <t>0.99-</t>
  </si>
  <si>
    <t>REMUNERACIONES DIVERSAS</t>
  </si>
  <si>
    <t>0.99.99</t>
  </si>
  <si>
    <t>Otras remuneraciones</t>
  </si>
  <si>
    <t xml:space="preserve">   1-</t>
  </si>
  <si>
    <t>SERVICIOS</t>
  </si>
  <si>
    <t>1.01-</t>
  </si>
  <si>
    <t xml:space="preserve">ALQUILERES </t>
  </si>
  <si>
    <t>1.01.01</t>
  </si>
  <si>
    <t>Alquiler de edificios, locales y terrenos.</t>
  </si>
  <si>
    <t>1.01.02</t>
  </si>
  <si>
    <t>Alquiler de maquinaria, equipo y mobiliario</t>
  </si>
  <si>
    <t>1.01.03</t>
  </si>
  <si>
    <t>Alquiler de equipo de cómputo</t>
  </si>
  <si>
    <t>1.01.04</t>
  </si>
  <si>
    <t>Alquiler y derechos para telecomunicaciones</t>
  </si>
  <si>
    <t>1.01.99</t>
  </si>
  <si>
    <t>Otros alquileres</t>
  </si>
  <si>
    <t>1.02-</t>
  </si>
  <si>
    <t>SERVICIOS BÁSICOS</t>
  </si>
  <si>
    <t>1.02.01</t>
  </si>
  <si>
    <t>Servicio de agua y alcantarillado.</t>
  </si>
  <si>
    <t>1.02.02</t>
  </si>
  <si>
    <t>Servicio de energía eléctrica</t>
  </si>
  <si>
    <t>1.02.03</t>
  </si>
  <si>
    <t>Servicio de Correo</t>
  </si>
  <si>
    <t>1.02.04</t>
  </si>
  <si>
    <t>Servicio de Telecomunicaciones</t>
  </si>
  <si>
    <t>1.02.99</t>
  </si>
  <si>
    <t>Otros servicios básicos</t>
  </si>
  <si>
    <t>1.03-</t>
  </si>
  <si>
    <t>SERVICIOS COMERCIALES Y FINANCIEROS</t>
  </si>
  <si>
    <t>1.03.01</t>
  </si>
  <si>
    <t>Información</t>
  </si>
  <si>
    <t>1.03.02</t>
  </si>
  <si>
    <t>Publicidad y propaganda</t>
  </si>
  <si>
    <t>1.03.03</t>
  </si>
  <si>
    <t>Impresión, encuadernación y otros.</t>
  </si>
  <si>
    <t>1.03.04</t>
  </si>
  <si>
    <t>Transporte de bienes</t>
  </si>
  <si>
    <t>1.03.05</t>
  </si>
  <si>
    <t>Servicios aduaneros</t>
  </si>
  <si>
    <t>1.03.06</t>
  </si>
  <si>
    <t>Comisiones y gastos por servicios financieros y comerciales.</t>
  </si>
  <si>
    <t>1.03.07</t>
  </si>
  <si>
    <t>Servicios de transferencia electrónica de información</t>
  </si>
  <si>
    <t>1.04-</t>
  </si>
  <si>
    <t>SERVICIOS DE GESTION Y APOYO</t>
  </si>
  <si>
    <t>1.04.02</t>
  </si>
  <si>
    <t>Servicios jurídicos</t>
  </si>
  <si>
    <t>1.04.03</t>
  </si>
  <si>
    <t>Servicios de ingeniería</t>
  </si>
  <si>
    <t>1.04.04</t>
  </si>
  <si>
    <t>Servicios de ciencias económicas y sociales.</t>
  </si>
  <si>
    <t>1.04.05</t>
  </si>
  <si>
    <t>Servicios de desarrollo de sistemas informáticos.</t>
  </si>
  <si>
    <t>1.04.06</t>
  </si>
  <si>
    <t>Servicios Generales</t>
  </si>
  <si>
    <t>1.04.06.01</t>
  </si>
  <si>
    <t xml:space="preserve">  Servicios de Limpieza</t>
  </si>
  <si>
    <t>1.04.06.02</t>
  </si>
  <si>
    <t xml:space="preserve">  Servicios de Vigilancia</t>
  </si>
  <si>
    <t>1.04.06.03</t>
  </si>
  <si>
    <t xml:space="preserve">  Servicios Generales</t>
  </si>
  <si>
    <t>1.04.99</t>
  </si>
  <si>
    <t>Otros servicios de gestión y apoyo</t>
  </si>
  <si>
    <t>1.05-</t>
  </si>
  <si>
    <t>GASTOS DE VIAJE Y DE TRANSPORTE</t>
  </si>
  <si>
    <t>1.05.01</t>
  </si>
  <si>
    <t>Transporte dentro del país.</t>
  </si>
  <si>
    <t>1.05.02</t>
  </si>
  <si>
    <t>Viáticos dentro del país</t>
  </si>
  <si>
    <t>1.05.03</t>
  </si>
  <si>
    <t>Transporte en el exterior</t>
  </si>
  <si>
    <t>1.05.04</t>
  </si>
  <si>
    <t>Viáticos en el exterior</t>
  </si>
  <si>
    <t>1.06-</t>
  </si>
  <si>
    <t>SEGUROS REASEGUROS Y OTRAS OBLIGACIONES</t>
  </si>
  <si>
    <t>1.06.01</t>
  </si>
  <si>
    <t xml:space="preserve">Seguros </t>
  </si>
  <si>
    <t>1.06.03</t>
  </si>
  <si>
    <t>Obligaciones por contratos de seguros</t>
  </si>
  <si>
    <t>1.07-</t>
  </si>
  <si>
    <t>CAPACITACION Y PROTOCOLO</t>
  </si>
  <si>
    <t>1.07.01</t>
  </si>
  <si>
    <t>Actividades de capacitación</t>
  </si>
  <si>
    <t>1.07.02</t>
  </si>
  <si>
    <t>Actividades protocolarías y sociales</t>
  </si>
  <si>
    <t>1.07.03</t>
  </si>
  <si>
    <t>Gastos de representación institucional.</t>
  </si>
  <si>
    <t>1.08-</t>
  </si>
  <si>
    <t>MANTENIMIENTO Y REPARACION</t>
  </si>
  <si>
    <t>1.08.01</t>
  </si>
  <si>
    <t>Mantenimiento de edificios y locales</t>
  </si>
  <si>
    <t>1.08.03</t>
  </si>
  <si>
    <t>Mantenimiento de instalaciones y otras obras</t>
  </si>
  <si>
    <t>1.08.04</t>
  </si>
  <si>
    <t>Mantenimiento y reparación de maquinaria y equipo de producción</t>
  </si>
  <si>
    <t>1.08.05</t>
  </si>
  <si>
    <t>Mantenimiento y reparación de equipo de transporte</t>
  </si>
  <si>
    <t>1.08.06</t>
  </si>
  <si>
    <t>Mantenimiento y reparación de equipo de comunicación</t>
  </si>
  <si>
    <t>1.08.07</t>
  </si>
  <si>
    <t>Mantenimiento y reparación de equipo y mobiliario de oficina</t>
  </si>
  <si>
    <t>1.08.08</t>
  </si>
  <si>
    <t>Mantenimiento y reparación de equipo de cómputo y sistemas</t>
  </si>
  <si>
    <t>1.08.99</t>
  </si>
  <si>
    <t>Mantenimiento y reparación de otros equipos.</t>
  </si>
  <si>
    <t>1.09-</t>
  </si>
  <si>
    <t>IMPUESTOS</t>
  </si>
  <si>
    <t>1.09.02</t>
  </si>
  <si>
    <t>Impuesto sobre bienes inmuebles</t>
  </si>
  <si>
    <t>1.09.99</t>
  </si>
  <si>
    <t>Otros impuestos</t>
  </si>
  <si>
    <t>1.99-</t>
  </si>
  <si>
    <t>SERVICIOS DIVERSOS</t>
  </si>
  <si>
    <t>1.99.02</t>
  </si>
  <si>
    <t>Intereses moratorios y multas</t>
  </si>
  <si>
    <t>1.99.99</t>
  </si>
  <si>
    <t>Otros servicios no especificados.</t>
  </si>
  <si>
    <t xml:space="preserve">   2-</t>
  </si>
  <si>
    <t>MATERIALES Y SUMINISTROS</t>
  </si>
  <si>
    <t>2.01-</t>
  </si>
  <si>
    <t>PRODUCTOS QUIMICOS Y CONEXOS</t>
  </si>
  <si>
    <t>2.01.01</t>
  </si>
  <si>
    <t>Combustibles y lubricantes</t>
  </si>
  <si>
    <t>2.01.02</t>
  </si>
  <si>
    <t>Productos farmacéuticos y medicinales</t>
  </si>
  <si>
    <t>2.01.04</t>
  </si>
  <si>
    <t>Tintas, pinturas y diluyentes</t>
  </si>
  <si>
    <t>2.01.99</t>
  </si>
  <si>
    <t>Otros Productos Químicos</t>
  </si>
  <si>
    <t>2.02-</t>
  </si>
  <si>
    <t>ALIMENTOS Y PRODUCTOS AGROPECUARIOS</t>
  </si>
  <si>
    <t>2.02.03</t>
  </si>
  <si>
    <t>Alimentos y bebidas</t>
  </si>
  <si>
    <t>2.03-</t>
  </si>
  <si>
    <t>MATERIALES Y PRODUCTOS DE USO EN LA CONSTRUCCION Y MANTENIMIENTO</t>
  </si>
  <si>
    <t>2.03.01</t>
  </si>
  <si>
    <t>Materiales y productos metálicos</t>
  </si>
  <si>
    <t>2.03.02</t>
  </si>
  <si>
    <t>Materiales y productos minerales y asfálticos</t>
  </si>
  <si>
    <t>2.03.03</t>
  </si>
  <si>
    <t>Madera y sus derivados.</t>
  </si>
  <si>
    <t>2.03.04</t>
  </si>
  <si>
    <t>Materiales y productos eléctricos, telefónicos y de cómputo.</t>
  </si>
  <si>
    <t>2.03.05</t>
  </si>
  <si>
    <t>Materiales y productos de vidrio</t>
  </si>
  <si>
    <t>2.03.06</t>
  </si>
  <si>
    <t>Materiales y productos de plástico</t>
  </si>
  <si>
    <t>2.03.99</t>
  </si>
  <si>
    <t>Otros materiales y productos de uso en la construcción</t>
  </si>
  <si>
    <t>2.04-</t>
  </si>
  <si>
    <t>HERRAMIENTAS, REPUESTOS Y ACCESORIOS</t>
  </si>
  <si>
    <t>2.04.01</t>
  </si>
  <si>
    <t>Herramientas e instrumentos</t>
  </si>
  <si>
    <t>2.04.02</t>
  </si>
  <si>
    <t>Repuestos y accesorios</t>
  </si>
  <si>
    <t>2.99-</t>
  </si>
  <si>
    <t>UTILES, MATERIALES Y SUMINISTROS DIVERSOS</t>
  </si>
  <si>
    <t>2.99.01</t>
  </si>
  <si>
    <t>Utiles y materiales de oficina y cómputo.</t>
  </si>
  <si>
    <t>2.99.02</t>
  </si>
  <si>
    <t>Utiles y materiales médico, hospitalario y de investigación.</t>
  </si>
  <si>
    <t>2.99.03</t>
  </si>
  <si>
    <t>Productos de papel, cartón e impresos.</t>
  </si>
  <si>
    <t>2.99.04</t>
  </si>
  <si>
    <t>Textiles y vestuario</t>
  </si>
  <si>
    <t>2.99.05</t>
  </si>
  <si>
    <t>Utiles y materiales de limpieza</t>
  </si>
  <si>
    <t>2.99.06</t>
  </si>
  <si>
    <t>Utiles y materiales de resguardo y seguridad.</t>
  </si>
  <si>
    <t>2.99.07</t>
  </si>
  <si>
    <t>Utiles y materiales de cocina y comedor.</t>
  </si>
  <si>
    <t>2.99.99</t>
  </si>
  <si>
    <t>Otros útiles, materiales y suministros.</t>
  </si>
  <si>
    <t>INTERESES Y COMISIONES</t>
  </si>
  <si>
    <t>3.01-</t>
  </si>
  <si>
    <t>INTERESES SOBRE TITULOS VALORES</t>
  </si>
  <si>
    <t>3.01.01</t>
  </si>
  <si>
    <t>Intereses sobre títulos valores internos de corto plazo</t>
  </si>
  <si>
    <t>3.01.02</t>
  </si>
  <si>
    <t>Intereses sobre títulos valores internos de largo plazo</t>
  </si>
  <si>
    <t>3.02-</t>
  </si>
  <si>
    <t>INTERESES SOBRE PRESTAMOS</t>
  </si>
  <si>
    <t>3.02.01</t>
  </si>
  <si>
    <t>Intereses sobre préstamos del Gobierno Central</t>
  </si>
  <si>
    <t>3.02.02</t>
  </si>
  <si>
    <t>Intereses sobre préstamos de Organos Desconcentrados.</t>
  </si>
  <si>
    <t>3.02.03</t>
  </si>
  <si>
    <t>Intereses sobre préstamos de Instituciones Descentralizadas no Empresariales.</t>
  </si>
  <si>
    <t>3.02.04</t>
  </si>
  <si>
    <t>Intereses sobre préstamos de Gobiernos Locales</t>
  </si>
  <si>
    <t>3.02.05</t>
  </si>
  <si>
    <t>Intereses sobre préstamos de Instituciones Públicas no Financieras</t>
  </si>
  <si>
    <t>3.02.06</t>
  </si>
  <si>
    <t>Intereses sobre préstamos de Instituciones Públicas Financieras</t>
  </si>
  <si>
    <t>3.02.08</t>
  </si>
  <si>
    <t>Intereses sobre préstamos del Sector Externo.</t>
  </si>
  <si>
    <t>3.03-</t>
  </si>
  <si>
    <t>INTERESES SOBRE OTRAS OBLIGACIONES</t>
  </si>
  <si>
    <t>3.03.01</t>
  </si>
  <si>
    <t>Intereses sobre depósitos bancarios a la vista</t>
  </si>
  <si>
    <t>3.03.99</t>
  </si>
  <si>
    <t>Intereses sobre otras obligaciones</t>
  </si>
  <si>
    <t>3.04-</t>
  </si>
  <si>
    <t>COMISIONES Y OTROS GASTOS</t>
  </si>
  <si>
    <t>3.04.01</t>
  </si>
  <si>
    <t>Comisiones y otros gastos sobre títulos valores internos.</t>
  </si>
  <si>
    <t>3.04.02</t>
  </si>
  <si>
    <t>Comisiones y otros gastos sobre títulos valores del sector externo</t>
  </si>
  <si>
    <t>3.04.03</t>
  </si>
  <si>
    <t>Comisiones y otros gastos sobre préstamos del sector interno.</t>
  </si>
  <si>
    <t>3.04.04</t>
  </si>
  <si>
    <t>Comisiones y otros gastos sobre préstamos del sector externo</t>
  </si>
  <si>
    <t>3.04.05</t>
  </si>
  <si>
    <t>Diferencias por tipo de cambio</t>
  </si>
  <si>
    <t>3.04.06</t>
  </si>
  <si>
    <t>Comisiones y Otros Gastos por Administración de Fideicomisos</t>
  </si>
  <si>
    <t>4-</t>
  </si>
  <si>
    <t>ACTIVOS FINANCIEROS</t>
  </si>
  <si>
    <t>4.01-</t>
  </si>
  <si>
    <t>PRESTAMOS</t>
  </si>
  <si>
    <t>4.01.01</t>
  </si>
  <si>
    <t>Préstamos al Gobierno Central</t>
  </si>
  <si>
    <t>4.01.02</t>
  </si>
  <si>
    <t>Préstamos a Organos Desconcentrados</t>
  </si>
  <si>
    <t>4.01.03</t>
  </si>
  <si>
    <t>Préstamos a Instituciones Descentralizadas no Empresariales.</t>
  </si>
  <si>
    <t>4.01.04</t>
  </si>
  <si>
    <t>Préstamos a Gobiernos Locales</t>
  </si>
  <si>
    <t>4.01.05</t>
  </si>
  <si>
    <t>Préstamos a Empresas Públicas no financieras</t>
  </si>
  <si>
    <t>4.01.06</t>
  </si>
  <si>
    <t>Préstamos a Instituciones Públicas Financieras.</t>
  </si>
  <si>
    <t>4.01.07</t>
  </si>
  <si>
    <t>Préstamos al Sector Privado.</t>
  </si>
  <si>
    <t>4.01.08</t>
  </si>
  <si>
    <t>Préstamos al Sector Externo.</t>
  </si>
  <si>
    <t>4.02-</t>
  </si>
  <si>
    <t>ADQUISICION DE VALORES</t>
  </si>
  <si>
    <t>4.02.01</t>
  </si>
  <si>
    <t>Adquisición de valores del Gobierno Central</t>
  </si>
  <si>
    <t>4.02.02</t>
  </si>
  <si>
    <t>Adquisición de valores de Organos Desconcentrados.</t>
  </si>
  <si>
    <t>4.02.03</t>
  </si>
  <si>
    <t>Adquisición de valores de Instituciones Descentralizadas no Empresarias.</t>
  </si>
  <si>
    <t>4.02.04</t>
  </si>
  <si>
    <t>Adquisición de valores de Gobiernos Locales.</t>
  </si>
  <si>
    <t>4.02.05</t>
  </si>
  <si>
    <t>Adquisición de valores de Emrpesas Públicas no Financieras.</t>
  </si>
  <si>
    <t>4.02.06</t>
  </si>
  <si>
    <t>Adquisición de valores de Instituciones Públicas Financieras.</t>
  </si>
  <si>
    <t>4.02.07</t>
  </si>
  <si>
    <t>Adquisición de valores del Sector Privado.</t>
  </si>
  <si>
    <t>4.02.08</t>
  </si>
  <si>
    <t>Adquisición de valores del Sector Externo.</t>
  </si>
  <si>
    <t>5-</t>
  </si>
  <si>
    <t>BIENES DURADEROS</t>
  </si>
  <si>
    <t>5.01-</t>
  </si>
  <si>
    <t>MAQUINARIA, EQUIPO Y MOBILIARIO</t>
  </si>
  <si>
    <t>5.01.01</t>
  </si>
  <si>
    <t>Maquinaria y equipo para la producción</t>
  </si>
  <si>
    <t>5.01.02</t>
  </si>
  <si>
    <t>Equipo de transporte</t>
  </si>
  <si>
    <t>5.01.03</t>
  </si>
  <si>
    <t>Equipo de comunicación</t>
  </si>
  <si>
    <t>5.01.04</t>
  </si>
  <si>
    <t>Equipo y mobiliario de oficina</t>
  </si>
  <si>
    <t>5.01.05</t>
  </si>
  <si>
    <t>Equipo y programas de cómputo</t>
  </si>
  <si>
    <t>5.01.06</t>
  </si>
  <si>
    <t>Equipo sanitario, de laboratorio e investigación</t>
  </si>
  <si>
    <t>5.01.07</t>
  </si>
  <si>
    <t>Equipo y mobiliario educacional, deportivo y recreativo.</t>
  </si>
  <si>
    <t>5.01.99</t>
  </si>
  <si>
    <t>Maquinaria y equipo diverso.</t>
  </si>
  <si>
    <t>5.02-</t>
  </si>
  <si>
    <t>CONSTRUCCIONES, ADICIONES Y MEJORAS</t>
  </si>
  <si>
    <t>5.02.01</t>
  </si>
  <si>
    <t>Edificios</t>
  </si>
  <si>
    <t>5.99-</t>
  </si>
  <si>
    <t>BIENES DURADEROS DIVERSOS</t>
  </si>
  <si>
    <t>5.99.03</t>
  </si>
  <si>
    <t>Bienes Intangibles</t>
  </si>
  <si>
    <t xml:space="preserve">   6-</t>
  </si>
  <si>
    <t>6.01-</t>
  </si>
  <si>
    <t>TRANSFERENCIAS CORRIENTES AL SECTOR PUBLICO</t>
  </si>
  <si>
    <t>6.01.01</t>
  </si>
  <si>
    <t>AL GOBIERNO CENTRAL</t>
  </si>
  <si>
    <t>6.01.01.01</t>
  </si>
  <si>
    <t>Banco Central de C.R. (S.U.G.E.F.)</t>
  </si>
  <si>
    <t>6.01.02</t>
  </si>
  <si>
    <t>A ÓRGANOS DESCONCENTRADOS</t>
  </si>
  <si>
    <t>6.01.02.01</t>
  </si>
  <si>
    <t>Comisión Nacional de Prevención de Riesgos y Atención de Emergencias  (CNE)</t>
  </si>
  <si>
    <t>6.01.06</t>
  </si>
  <si>
    <t>INSTITUCIONES PÚBLICAS FINANCIERAS</t>
  </si>
  <si>
    <t>6.01.06.01</t>
  </si>
  <si>
    <t xml:space="preserve">  Banco Crédito Agrícola de Cartago</t>
  </si>
  <si>
    <t>6.01.06.02</t>
  </si>
  <si>
    <t xml:space="preserve">  Banco Popular y Desarrollo Comunal</t>
  </si>
  <si>
    <t>6.01.06.03</t>
  </si>
  <si>
    <t xml:space="preserve">  Banco Nacional de Costa Rica</t>
  </si>
  <si>
    <t>6.01.06.04</t>
  </si>
  <si>
    <t xml:space="preserve">  Instituto Nacional de Vivienda y Urbanismo</t>
  </si>
  <si>
    <t>6.01.06.05</t>
  </si>
  <si>
    <t xml:space="preserve">  Banco de Costa Rica</t>
  </si>
  <si>
    <t>6.01.06.06</t>
  </si>
  <si>
    <t xml:space="preserve">  Banco Hipotecario de la Vivienda</t>
  </si>
  <si>
    <t>6.02-</t>
  </si>
  <si>
    <t>TRANSFERENCIAS CORRIENTES A PERSONAS</t>
  </si>
  <si>
    <t>6.02.01</t>
  </si>
  <si>
    <t>Becas a funcionarios</t>
  </si>
  <si>
    <t>6.02.99</t>
  </si>
  <si>
    <t>Otras Transferencias a Personas</t>
  </si>
  <si>
    <t>6.03-</t>
  </si>
  <si>
    <t>PRESTACIONES</t>
  </si>
  <si>
    <t>6.03.01</t>
  </si>
  <si>
    <t>Prestaciones legales</t>
  </si>
  <si>
    <t>6.03.01.01</t>
  </si>
  <si>
    <t xml:space="preserve">  Cesantía y Preaviso</t>
  </si>
  <si>
    <t>6.03.01.02</t>
  </si>
  <si>
    <t xml:space="preserve">  Vacaciones</t>
  </si>
  <si>
    <t>6.03.99</t>
  </si>
  <si>
    <t>Otras prestaciones a terceras personas</t>
  </si>
  <si>
    <t>6.04-</t>
  </si>
  <si>
    <t>TRANSFERENCIAS CORRIENTES A ENTIDADES PRIVADAS SIN FINES DE LUCRO</t>
  </si>
  <si>
    <t>6.04.01</t>
  </si>
  <si>
    <t>A ASOCIACIONES</t>
  </si>
  <si>
    <t>6.04.01.01</t>
  </si>
  <si>
    <t xml:space="preserve">   Asedemasa</t>
  </si>
  <si>
    <t>6.04.01.02</t>
  </si>
  <si>
    <t xml:space="preserve">  ASECCSS</t>
  </si>
  <si>
    <t>6.04.01.03</t>
  </si>
  <si>
    <t xml:space="preserve">  ASECLIBI</t>
  </si>
  <si>
    <t>6.04.01.04</t>
  </si>
  <si>
    <t xml:space="preserve">  ASEMINA</t>
  </si>
  <si>
    <t>6.04.01.05</t>
  </si>
  <si>
    <t xml:space="preserve">  ASEPANDUIT</t>
  </si>
  <si>
    <t>6.04.03</t>
  </si>
  <si>
    <t>A COOPERATIVAS</t>
  </si>
  <si>
    <t>6.04.03.01</t>
  </si>
  <si>
    <t xml:space="preserve">  Coopenae R.L.</t>
  </si>
  <si>
    <t>6.04.03.02</t>
  </si>
  <si>
    <t xml:space="preserve">  Concoocique R.L.</t>
  </si>
  <si>
    <t>6.04.03.03</t>
  </si>
  <si>
    <t xml:space="preserve">  Coopealianza R.L.</t>
  </si>
  <si>
    <t>6.04.03.04</t>
  </si>
  <si>
    <t xml:space="preserve">  Coopeservidores R.L.</t>
  </si>
  <si>
    <t>6.04.03.05</t>
  </si>
  <si>
    <t xml:space="preserve">  Coopemex R.L.</t>
  </si>
  <si>
    <t>6.04.03.06</t>
  </si>
  <si>
    <t xml:space="preserve">  Coope-San Marcos R.L.</t>
  </si>
  <si>
    <t>6.04.03.07</t>
  </si>
  <si>
    <t xml:space="preserve">  Coopeacosta R.L.</t>
  </si>
  <si>
    <t>6.04.03.08</t>
  </si>
  <si>
    <t xml:space="preserve">  Coopeande R.L.</t>
  </si>
  <si>
    <t>6.04.03.09</t>
  </si>
  <si>
    <t xml:space="preserve">  Coopeuna R.L.</t>
  </si>
  <si>
    <t>6.04.03.10</t>
  </si>
  <si>
    <t xml:space="preserve">  Coope-San Ramón</t>
  </si>
  <si>
    <t>6.04.03.11</t>
  </si>
  <si>
    <t xml:space="preserve">  Coope-Aserrí</t>
  </si>
  <si>
    <t>6.04.03.12</t>
  </si>
  <si>
    <t xml:space="preserve">  Coope-Caja</t>
  </si>
  <si>
    <t>6.04.03.13</t>
  </si>
  <si>
    <t xml:space="preserve">  Coope-Mep R.L.</t>
  </si>
  <si>
    <t>6.04.03.14</t>
  </si>
  <si>
    <t xml:space="preserve">  Coope-Orotina R.L.</t>
  </si>
  <si>
    <t>6.04.03.15</t>
  </si>
  <si>
    <t xml:space="preserve">  Coopeesparta R.L.</t>
  </si>
  <si>
    <t>6.04.03.16</t>
  </si>
  <si>
    <t xml:space="preserve">  Credecoop R.L.</t>
  </si>
  <si>
    <t>6.04.04</t>
  </si>
  <si>
    <t>A OTRAS ENTIDADES PRIVADAS SIN FINES DE LUCRO</t>
  </si>
  <si>
    <t>6.04.04.01</t>
  </si>
  <si>
    <t xml:space="preserve">  Asociación Centroamericana de Vivienda (ACENVI)</t>
  </si>
  <si>
    <t>A EMPRESAS PRIVADAS</t>
  </si>
  <si>
    <t>6.05.01</t>
  </si>
  <si>
    <t>6.05.01.01</t>
  </si>
  <si>
    <t xml:space="preserve">  Grupo Mutual Alajuela - La Vivienda</t>
  </si>
  <si>
    <t>6.05.01.02</t>
  </si>
  <si>
    <t xml:space="preserve">  Mutual Cartago de Ahorro y Préstamo</t>
  </si>
  <si>
    <t>6.05.01.04</t>
  </si>
  <si>
    <t xml:space="preserve">  Banca Promérica</t>
  </si>
  <si>
    <t>6.05.01.05</t>
  </si>
  <si>
    <t xml:space="preserve">  Fundación Costa Rica - Canadá</t>
  </si>
  <si>
    <t>6.05.01.06</t>
  </si>
  <si>
    <t xml:space="preserve">  BAC San José</t>
  </si>
  <si>
    <t>6.05.01.07</t>
  </si>
  <si>
    <t xml:space="preserve">  Cámara de Bancos e Instituciones Financieras de Costa Rica</t>
  </si>
  <si>
    <t>6.05.01.08</t>
  </si>
  <si>
    <t xml:space="preserve"> Banco Improsa S.A.</t>
  </si>
  <si>
    <t>6.05.01.09</t>
  </si>
  <si>
    <t xml:space="preserve"> Banco de Soluciones Bansol de Costa Ricas S. A.</t>
  </si>
  <si>
    <t>6.05.01.10</t>
  </si>
  <si>
    <t xml:space="preserve">  Banco Cathay</t>
  </si>
  <si>
    <t>6.06-</t>
  </si>
  <si>
    <t>OTRAS TRANSFERENCIAS CORRIENTES AL SECTOR PRIVADO</t>
  </si>
  <si>
    <t>6.06.01</t>
  </si>
  <si>
    <t>Indemnizaciones</t>
  </si>
  <si>
    <t>6.06.02</t>
  </si>
  <si>
    <t>Reintegros y Devoluciones</t>
  </si>
  <si>
    <t xml:space="preserve">   7-</t>
  </si>
  <si>
    <t>AL SECTOR PÚBLICO</t>
  </si>
  <si>
    <t>7.01.02</t>
  </si>
  <si>
    <t>7.01.02.01</t>
  </si>
  <si>
    <t xml:space="preserve">  Comisión Nacional de Emergencias (CNE)</t>
  </si>
  <si>
    <t>7.01.06</t>
  </si>
  <si>
    <t>7.01.06.01</t>
  </si>
  <si>
    <t>7.01.06.02</t>
  </si>
  <si>
    <t>7.01.06.03</t>
  </si>
  <si>
    <t>7.01.06.04</t>
  </si>
  <si>
    <t>7.01.06.05</t>
  </si>
  <si>
    <t>A EMPRESAS PRIVADAS SIN FINES DE LUCRO</t>
  </si>
  <si>
    <t>7.03.01</t>
  </si>
  <si>
    <t>7.03.01.01</t>
  </si>
  <si>
    <t xml:space="preserve">  Asedemasa</t>
  </si>
  <si>
    <t>7.03.01.02</t>
  </si>
  <si>
    <t>7.03.01.03</t>
  </si>
  <si>
    <t>7.03.01.04</t>
  </si>
  <si>
    <t>7.03.01.05</t>
  </si>
  <si>
    <t>7.03.03</t>
  </si>
  <si>
    <t>7.03.03.01</t>
  </si>
  <si>
    <t>7.03.03.02</t>
  </si>
  <si>
    <t>7.03.03.03</t>
  </si>
  <si>
    <t>7.03.03.04</t>
  </si>
  <si>
    <t>7.03.03.05</t>
  </si>
  <si>
    <t>7.03.03.06</t>
  </si>
  <si>
    <t>7.03.03.07</t>
  </si>
  <si>
    <t>7.03.03.08</t>
  </si>
  <si>
    <t>7.03.03.09</t>
  </si>
  <si>
    <t>7.03.03.10</t>
  </si>
  <si>
    <t xml:space="preserve">  Coope-San Ramón R.L.</t>
  </si>
  <si>
    <t>7.03.03.11</t>
  </si>
  <si>
    <t xml:space="preserve">  Coope-Aserrí R.L.</t>
  </si>
  <si>
    <t>7.03.03.12</t>
  </si>
  <si>
    <t xml:space="preserve">  Coope-Caja R.L</t>
  </si>
  <si>
    <t>7.03.03.13</t>
  </si>
  <si>
    <t xml:space="preserve">  Coope-Mep R.L</t>
  </si>
  <si>
    <t>7.03.03.14</t>
  </si>
  <si>
    <t xml:space="preserve">  Coope-Orotina R.L</t>
  </si>
  <si>
    <t>7.03.03.15</t>
  </si>
  <si>
    <t>7.03.03.16</t>
  </si>
  <si>
    <t>7.04.01</t>
  </si>
  <si>
    <t>7.04.01.01</t>
  </si>
  <si>
    <t>7.04.01.02</t>
  </si>
  <si>
    <t>7.04.01.04</t>
  </si>
  <si>
    <t>7.04.01.05</t>
  </si>
  <si>
    <t>7.04.01.06</t>
  </si>
  <si>
    <t>7.04.01.07</t>
  </si>
  <si>
    <t>7.04.01.08</t>
  </si>
  <si>
    <t>7.04.01.09</t>
  </si>
  <si>
    <t>8-</t>
  </si>
  <si>
    <t xml:space="preserve">AMORTIZACION </t>
  </si>
  <si>
    <t>8.01-</t>
  </si>
  <si>
    <t>AMORTIZACION DE TITULOS VALORES</t>
  </si>
  <si>
    <t>8.01.01</t>
  </si>
  <si>
    <t>Amortización de títulos valores internos de corto plazo</t>
  </si>
  <si>
    <t>8.01.02</t>
  </si>
  <si>
    <t>Amortización de títulos valores internos de largo plazo</t>
  </si>
  <si>
    <t>8.01.03</t>
  </si>
  <si>
    <t>Amortización de títulos valores del sector externo de corto plazo</t>
  </si>
  <si>
    <t>8.02-</t>
  </si>
  <si>
    <t>AMORTIZACION DE PRESTAMOS</t>
  </si>
  <si>
    <t>8.02.01</t>
  </si>
  <si>
    <t>8.02.02</t>
  </si>
  <si>
    <t>8.02.03</t>
  </si>
  <si>
    <t>8.02.04</t>
  </si>
  <si>
    <t>Amortización de títulos valores del sector externo de largo plazo.</t>
  </si>
  <si>
    <t>8.02.05</t>
  </si>
  <si>
    <t>Amortización de préstamos de Empresas Públicas no Financieras</t>
  </si>
  <si>
    <t>8.02.06</t>
  </si>
  <si>
    <t>Amortización de préstamos de Instituciones Públicas Financieras</t>
  </si>
  <si>
    <t>8.02.07</t>
  </si>
  <si>
    <t>Amortización de préstamos del Sector Privado</t>
  </si>
  <si>
    <t>8.02.08</t>
  </si>
  <si>
    <t>Amortización de préstamos del Sector Externo.</t>
  </si>
  <si>
    <t>CUENTAS ESPECIALES</t>
  </si>
  <si>
    <t>9.02-</t>
  </si>
  <si>
    <t>SUMAS SIN ASIGNACION PRESUPUESTARIA</t>
  </si>
  <si>
    <t>9.02.01</t>
  </si>
  <si>
    <t>Sumas libres sin asignación presupuestaria</t>
  </si>
  <si>
    <t>9.02.02</t>
  </si>
  <si>
    <t>Sumas con destino específico sin asignación presupuestaria</t>
  </si>
  <si>
    <t>{1}  INCLUYE LA MODIFICACIÓN PRESUPUESTARIA Nº 1, Nº 2 y Nº 3 AL PRESUPUESTO ORDINARIO  DEL BANCO HIPOTECARIO DE LA VIVIENDA PARA EL PERIODO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</si>
</sst>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₡&quot;* #,##0.00_);_(&quot;₡&quot;* \(#,##0.00\);_(&quot;₡&quot;* &quot;-&quot;??_);_(@_)"/>
    <numFmt numFmtId="43" formatCode="_(* #,##0.00_);_(* \(#,##0.00\);_(* &quot;-&quot;??_);_(@_)"/>
    <numFmt numFmtId="164" formatCode="#,##0.0"/>
    <numFmt numFmtId="165" formatCode="_([$€]* #,##0.00_);_([$€]* \(#,##0.00\);_([$€]* &quot;-&quot;??_);_(@_)"/>
    <numFmt numFmtId="166" formatCode="_-[$€]* #,##0.00_-;\-[$€]* #,##0.00_-;_-[$€]* &quot;-&quot;??_-;_-@_-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</font>
    <font>
      <b/>
      <sz val="10"/>
      <name val="Calibri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.75"/>
      <name val="Helv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2" fillId="0" borderId="0"/>
    <xf numFmtId="0" fontId="2" fillId="0" borderId="0"/>
    <xf numFmtId="0" fontId="2" fillId="0" borderId="0"/>
    <xf numFmtId="165" fontId="5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0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8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1" fillId="2" borderId="1" applyNumberFormat="0" applyFon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51">
    <xf numFmtId="0" fontId="0" fillId="0" borderId="0" xfId="0"/>
    <xf numFmtId="0" fontId="3" fillId="0" borderId="0" xfId="1" applyFont="1" applyAlignment="1"/>
    <xf numFmtId="4" fontId="3" fillId="0" borderId="0" xfId="1" applyNumberFormat="1" applyFont="1"/>
    <xf numFmtId="0" fontId="3" fillId="0" borderId="0" xfId="1" applyFont="1"/>
    <xf numFmtId="0" fontId="3" fillId="0" borderId="0" xfId="1" applyFont="1" applyAlignment="1">
      <alignment horizontal="left"/>
    </xf>
    <xf numFmtId="0" fontId="4" fillId="0" borderId="0" xfId="1" applyFont="1"/>
    <xf numFmtId="4" fontId="4" fillId="0" borderId="0" xfId="1" applyNumberFormat="1" applyFont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1" applyFont="1" applyBorder="1"/>
    <xf numFmtId="0" fontId="4" fillId="0" borderId="14" xfId="1" applyFont="1" applyBorder="1"/>
    <xf numFmtId="0" fontId="3" fillId="0" borderId="14" xfId="1" applyFont="1" applyBorder="1"/>
    <xf numFmtId="4" fontId="3" fillId="0" borderId="14" xfId="1" applyNumberFormat="1" applyFont="1" applyBorder="1"/>
    <xf numFmtId="4" fontId="3" fillId="0" borderId="15" xfId="1" applyNumberFormat="1" applyFont="1" applyBorder="1"/>
    <xf numFmtId="49" fontId="3" fillId="0" borderId="13" xfId="1" applyNumberFormat="1" applyFont="1" applyBorder="1" applyAlignment="1">
      <alignment horizontal="center"/>
    </xf>
    <xf numFmtId="49" fontId="3" fillId="0" borderId="14" xfId="1" applyNumberFormat="1" applyFont="1" applyBorder="1" applyAlignment="1">
      <alignment horizontal="center"/>
    </xf>
    <xf numFmtId="49" fontId="3" fillId="0" borderId="6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3" fillId="0" borderId="0" xfId="1" applyFont="1" applyBorder="1" applyAlignment="1">
      <alignment horizontal="left"/>
    </xf>
    <xf numFmtId="4" fontId="3" fillId="0" borderId="0" xfId="1" applyNumberFormat="1" applyFont="1" applyBorder="1"/>
    <xf numFmtId="4" fontId="3" fillId="0" borderId="7" xfId="1" applyNumberFormat="1" applyFont="1" applyBorder="1"/>
    <xf numFmtId="0" fontId="4" fillId="0" borderId="10" xfId="1" applyFont="1" applyBorder="1"/>
    <xf numFmtId="4" fontId="4" fillId="0" borderId="10" xfId="1" applyNumberFormat="1" applyFont="1" applyBorder="1"/>
    <xf numFmtId="4" fontId="4" fillId="0" borderId="11" xfId="1" applyNumberFormat="1" applyFont="1" applyBorder="1"/>
    <xf numFmtId="49" fontId="4" fillId="0" borderId="2" xfId="1" applyNumberFormat="1" applyFont="1" applyBorder="1" applyAlignment="1">
      <alignment horizontal="center" vertical="justify"/>
    </xf>
    <xf numFmtId="49" fontId="4" fillId="0" borderId="3" xfId="1" applyNumberFormat="1" applyFont="1" applyBorder="1" applyAlignment="1">
      <alignment horizontal="center" vertical="justify"/>
    </xf>
    <xf numFmtId="0" fontId="4" fillId="0" borderId="3" xfId="1" applyFont="1" applyBorder="1" applyAlignment="1">
      <alignment horizontal="justify" vertical="justify"/>
    </xf>
    <xf numFmtId="4" fontId="4" fillId="0" borderId="0" xfId="1" applyNumberFormat="1" applyFont="1" applyBorder="1"/>
    <xf numFmtId="4" fontId="4" fillId="0" borderId="7" xfId="1" applyNumberFormat="1" applyFont="1" applyBorder="1"/>
    <xf numFmtId="0" fontId="3" fillId="0" borderId="6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49" fontId="4" fillId="0" borderId="3" xfId="1" quotePrefix="1" applyNumberFormat="1" applyFont="1" applyBorder="1" applyAlignment="1">
      <alignment horizontal="center" vertical="justify"/>
    </xf>
    <xf numFmtId="0" fontId="4" fillId="0" borderId="3" xfId="1" quotePrefix="1" applyFont="1" applyBorder="1" applyAlignment="1">
      <alignment horizontal="justify" vertical="justify"/>
    </xf>
    <xf numFmtId="49" fontId="4" fillId="0" borderId="6" xfId="1" applyNumberFormat="1" applyFont="1" applyBorder="1" applyAlignment="1">
      <alignment horizontal="center" vertical="justify"/>
    </xf>
    <xf numFmtId="49" fontId="4" fillId="0" borderId="0" xfId="1" applyNumberFormat="1" applyFont="1" applyBorder="1" applyAlignment="1">
      <alignment horizontal="center" vertical="justify"/>
    </xf>
    <xf numFmtId="0" fontId="4" fillId="0" borderId="0" xfId="1" quotePrefix="1" applyFont="1" applyBorder="1" applyAlignment="1">
      <alignment horizontal="justify" vertical="justify"/>
    </xf>
    <xf numFmtId="0" fontId="4" fillId="0" borderId="0" xfId="1" applyFont="1" applyBorder="1"/>
    <xf numFmtId="0" fontId="4" fillId="0" borderId="6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3" fillId="0" borderId="14" xfId="1" quotePrefix="1" applyFont="1" applyBorder="1" applyAlignment="1">
      <alignment horizontal="left"/>
    </xf>
    <xf numFmtId="0" fontId="4" fillId="0" borderId="14" xfId="1" quotePrefix="1" applyFont="1" applyBorder="1" applyAlignment="1">
      <alignment horizontal="left" vertical="justify"/>
    </xf>
    <xf numFmtId="0" fontId="3" fillId="0" borderId="13" xfId="1" applyFont="1" applyBorder="1" applyAlignment="1">
      <alignment horizontal="center"/>
    </xf>
    <xf numFmtId="0" fontId="3" fillId="0" borderId="14" xfId="1" applyFont="1" applyBorder="1" applyAlignment="1">
      <alignment horizontal="center"/>
    </xf>
    <xf numFmtId="4" fontId="4" fillId="0" borderId="14" xfId="1" applyNumberFormat="1" applyFont="1" applyBorder="1"/>
    <xf numFmtId="4" fontId="4" fillId="0" borderId="15" xfId="1" applyNumberFormat="1" applyFont="1" applyBorder="1"/>
    <xf numFmtId="0" fontId="4" fillId="0" borderId="0" xfId="1" quotePrefix="1" applyFont="1" applyAlignment="1">
      <alignment horizontal="justify" vertical="justify"/>
    </xf>
    <xf numFmtId="0" fontId="3" fillId="0" borderId="14" xfId="1" applyFont="1" applyBorder="1" applyAlignment="1">
      <alignment horizontal="left"/>
    </xf>
    <xf numFmtId="49" fontId="4" fillId="0" borderId="6" xfId="1" applyNumberFormat="1" applyFont="1" applyBorder="1" applyAlignment="1">
      <alignment horizontal="justify" vertical="justify"/>
    </xf>
    <xf numFmtId="49" fontId="4" fillId="0" borderId="0" xfId="1" applyNumberFormat="1" applyFont="1" applyBorder="1" applyAlignment="1">
      <alignment horizontal="justify" vertical="justify"/>
    </xf>
    <xf numFmtId="49" fontId="4" fillId="0" borderId="6" xfId="1" applyNumberFormat="1" applyFont="1" applyBorder="1" applyAlignment="1">
      <alignment horizontal="center"/>
    </xf>
    <xf numFmtId="49" fontId="4" fillId="0" borderId="0" xfId="1" applyNumberFormat="1" applyFont="1" applyBorder="1" applyAlignment="1">
      <alignment horizontal="center"/>
    </xf>
    <xf numFmtId="0" fontId="4" fillId="0" borderId="0" xfId="1" applyFont="1" applyBorder="1" applyAlignment="1">
      <alignment horizontal="left"/>
    </xf>
    <xf numFmtId="4" fontId="3" fillId="0" borderId="3" xfId="1" applyNumberFormat="1" applyFont="1" applyBorder="1"/>
    <xf numFmtId="49" fontId="3" fillId="0" borderId="9" xfId="1" applyNumberFormat="1" applyFont="1" applyBorder="1" applyAlignment="1">
      <alignment horizontal="center"/>
    </xf>
    <xf numFmtId="49" fontId="3" fillId="0" borderId="10" xfId="1" applyNumberFormat="1" applyFont="1" applyBorder="1" applyAlignment="1">
      <alignment horizontal="center"/>
    </xf>
    <xf numFmtId="0" fontId="3" fillId="0" borderId="10" xfId="1" applyFont="1" applyBorder="1"/>
    <xf numFmtId="4" fontId="3" fillId="0" borderId="10" xfId="1" applyNumberFormat="1" applyFont="1" applyBorder="1"/>
    <xf numFmtId="4" fontId="3" fillId="0" borderId="11" xfId="1" applyNumberFormat="1" applyFont="1" applyBorder="1"/>
    <xf numFmtId="0" fontId="4" fillId="0" borderId="0" xfId="2" applyFont="1" applyBorder="1" applyAlignment="1">
      <alignment horizontal="left"/>
    </xf>
    <xf numFmtId="0" fontId="3" fillId="0" borderId="14" xfId="1" quotePrefix="1" applyFont="1" applyBorder="1" applyAlignment="1">
      <alignment horizontal="justify" vertical="justify"/>
    </xf>
    <xf numFmtId="4" fontId="4" fillId="0" borderId="3" xfId="1" applyNumberFormat="1" applyFont="1" applyBorder="1"/>
    <xf numFmtId="0" fontId="4" fillId="0" borderId="0" xfId="1" quotePrefix="1" applyFont="1" applyBorder="1" applyAlignment="1">
      <alignment horizontal="left"/>
    </xf>
    <xf numFmtId="4" fontId="4" fillId="0" borderId="0" xfId="1" applyNumberFormat="1" applyFont="1" applyFill="1" applyBorder="1"/>
    <xf numFmtId="4" fontId="4" fillId="0" borderId="7" xfId="1" applyNumberFormat="1" applyFont="1" applyFill="1" applyBorder="1"/>
    <xf numFmtId="49" fontId="3" fillId="0" borderId="2" xfId="1" applyNumberFormat="1" applyFont="1" applyBorder="1" applyAlignment="1">
      <alignment horizontal="center"/>
    </xf>
    <xf numFmtId="49" fontId="3" fillId="0" borderId="3" xfId="1" applyNumberFormat="1" applyFont="1" applyBorder="1" applyAlignment="1">
      <alignment horizontal="center"/>
    </xf>
    <xf numFmtId="49" fontId="4" fillId="0" borderId="2" xfId="1" applyNumberFormat="1" applyFont="1" applyBorder="1" applyAlignment="1">
      <alignment horizontal="center"/>
    </xf>
    <xf numFmtId="49" fontId="4" fillId="0" borderId="3" xfId="1" applyNumberFormat="1" applyFont="1" applyBorder="1" applyAlignment="1">
      <alignment horizontal="center"/>
    </xf>
    <xf numFmtId="0" fontId="4" fillId="0" borderId="3" xfId="1" quotePrefix="1" applyFont="1" applyBorder="1" applyAlignment="1">
      <alignment horizontal="left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3" fillId="0" borderId="13" xfId="1" applyFont="1" applyBorder="1"/>
    <xf numFmtId="0" fontId="3" fillId="0" borderId="0" xfId="1" applyFont="1" applyBorder="1"/>
    <xf numFmtId="0" fontId="3" fillId="0" borderId="0" xfId="0" applyFont="1" applyAlignment="1">
      <alignment horizontal="justify" vertical="justify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NumberFormat="1" applyFont="1" applyAlignment="1">
      <alignment horizontal="left"/>
    </xf>
    <xf numFmtId="4" fontId="4" fillId="0" borderId="0" xfId="0" applyNumberFormat="1" applyFont="1" applyFill="1"/>
    <xf numFmtId="4" fontId="4" fillId="3" borderId="0" xfId="0" applyNumberFormat="1" applyFont="1" applyFill="1"/>
    <xf numFmtId="4" fontId="4" fillId="4" borderId="0" xfId="0" applyNumberFormat="1" applyFont="1" applyFill="1"/>
    <xf numFmtId="0" fontId="3" fillId="0" borderId="0" xfId="0" applyFont="1"/>
    <xf numFmtId="0" fontId="4" fillId="0" borderId="0" xfId="0" applyFont="1" applyBorder="1"/>
    <xf numFmtId="43" fontId="4" fillId="0" borderId="0" xfId="51" applyFont="1"/>
    <xf numFmtId="43" fontId="4" fillId="3" borderId="0" xfId="51" applyFont="1" applyFill="1"/>
    <xf numFmtId="0" fontId="4" fillId="3" borderId="0" xfId="0" applyFont="1" applyFill="1"/>
    <xf numFmtId="4" fontId="4" fillId="0" borderId="0" xfId="0" applyNumberFormat="1" applyFont="1"/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horizontal="center"/>
    </xf>
    <xf numFmtId="4" fontId="3" fillId="4" borderId="4" xfId="0" applyNumberFormat="1" applyFont="1" applyFill="1" applyBorder="1" applyAlignment="1">
      <alignment horizontal="center"/>
    </xf>
    <xf numFmtId="4" fontId="3" fillId="0" borderId="6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4" fontId="3" fillId="3" borderId="8" xfId="0" applyNumberFormat="1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center" vertical="center" wrapText="1"/>
    </xf>
    <xf numFmtId="4" fontId="3" fillId="0" borderId="12" xfId="0" applyNumberFormat="1" applyFont="1" applyFill="1" applyBorder="1" applyAlignment="1">
      <alignment horizontal="center" vertical="center" wrapText="1"/>
    </xf>
    <xf numFmtId="4" fontId="3" fillId="3" borderId="12" xfId="0" applyNumberFormat="1" applyFont="1" applyFill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left"/>
    </xf>
    <xf numFmtId="4" fontId="3" fillId="0" borderId="5" xfId="0" applyNumberFormat="1" applyFont="1" applyFill="1" applyBorder="1" applyAlignment="1">
      <alignment horizontal="right"/>
    </xf>
    <xf numFmtId="40" fontId="3" fillId="3" borderId="5" xfId="0" applyNumberFormat="1" applyFont="1" applyFill="1" applyBorder="1" applyAlignment="1">
      <alignment horizontal="right"/>
    </xf>
    <xf numFmtId="4" fontId="3" fillId="4" borderId="5" xfId="0" applyNumberFormat="1" applyFont="1" applyFill="1" applyBorder="1" applyAlignment="1">
      <alignment horizontal="right"/>
    </xf>
    <xf numFmtId="4" fontId="3" fillId="3" borderId="5" xfId="0" applyNumberFormat="1" applyFont="1" applyFill="1" applyBorder="1" applyAlignment="1">
      <alignment horizontal="right"/>
    </xf>
    <xf numFmtId="10" fontId="3" fillId="0" borderId="15" xfId="52" applyNumberFormat="1" applyFont="1" applyBorder="1"/>
    <xf numFmtId="1" fontId="3" fillId="0" borderId="6" xfId="0" applyNumberFormat="1" applyFont="1" applyBorder="1" applyAlignment="1">
      <alignment horizontal="left" vertical="justify"/>
    </xf>
    <xf numFmtId="0" fontId="3" fillId="0" borderId="0" xfId="0" applyFont="1" applyBorder="1" applyAlignment="1">
      <alignment horizontal="left"/>
    </xf>
    <xf numFmtId="10" fontId="3" fillId="0" borderId="5" xfId="52" applyNumberFormat="1" applyFont="1" applyBorder="1"/>
    <xf numFmtId="1" fontId="4" fillId="0" borderId="6" xfId="0" applyNumberFormat="1" applyFont="1" applyBorder="1" applyAlignment="1">
      <alignment horizontal="left" vertical="justify"/>
    </xf>
    <xf numFmtId="0" fontId="4" fillId="0" borderId="0" xfId="0" applyFont="1" applyBorder="1" applyAlignment="1">
      <alignment horizontal="left"/>
    </xf>
    <xf numFmtId="4" fontId="11" fillId="0" borderId="8" xfId="0" applyNumberFormat="1" applyFont="1" applyFill="1" applyBorder="1" applyAlignment="1">
      <alignment horizontal="right"/>
    </xf>
    <xf numFmtId="40" fontId="4" fillId="3" borderId="8" xfId="0" applyNumberFormat="1" applyFont="1" applyFill="1" applyBorder="1"/>
    <xf numFmtId="4" fontId="4" fillId="3" borderId="8" xfId="0" applyNumberFormat="1" applyFont="1" applyFill="1" applyBorder="1"/>
    <xf numFmtId="4" fontId="4" fillId="4" borderId="8" xfId="0" applyNumberFormat="1" applyFont="1" applyFill="1" applyBorder="1"/>
    <xf numFmtId="10" fontId="4" fillId="0" borderId="8" xfId="52" applyNumberFormat="1" applyFont="1" applyBorder="1"/>
    <xf numFmtId="40" fontId="4" fillId="3" borderId="8" xfId="0" applyNumberFormat="1" applyFont="1" applyFill="1" applyBorder="1" applyAlignment="1">
      <alignment horizontal="right"/>
    </xf>
    <xf numFmtId="4" fontId="12" fillId="0" borderId="8" xfId="0" applyNumberFormat="1" applyFont="1" applyFill="1" applyBorder="1" applyAlignment="1">
      <alignment horizontal="right"/>
    </xf>
    <xf numFmtId="40" fontId="3" fillId="3" borderId="8" xfId="0" applyNumberFormat="1" applyFont="1" applyFill="1" applyBorder="1" applyAlignment="1">
      <alignment horizontal="right"/>
    </xf>
    <xf numFmtId="4" fontId="3" fillId="4" borderId="8" xfId="0" applyNumberFormat="1" applyFont="1" applyFill="1" applyBorder="1" applyAlignment="1">
      <alignment horizontal="right"/>
    </xf>
    <xf numFmtId="4" fontId="3" fillId="3" borderId="8" xfId="0" applyNumberFormat="1" applyFont="1" applyFill="1" applyBorder="1" applyAlignment="1">
      <alignment horizontal="right"/>
    </xf>
    <xf numFmtId="10" fontId="3" fillId="0" borderId="8" xfId="52" applyNumberFormat="1" applyFont="1" applyBorder="1"/>
    <xf numFmtId="4" fontId="3" fillId="3" borderId="8" xfId="0" applyNumberFormat="1" applyFont="1" applyFill="1" applyBorder="1"/>
    <xf numFmtId="4" fontId="4" fillId="4" borderId="8" xfId="0" applyNumberFormat="1" applyFont="1" applyFill="1" applyBorder="1" applyAlignment="1">
      <alignment horizontal="right"/>
    </xf>
    <xf numFmtId="10" fontId="4" fillId="4" borderId="8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justify" vertical="justify" wrapText="1"/>
    </xf>
    <xf numFmtId="0" fontId="4" fillId="0" borderId="0" xfId="0" applyFont="1" applyBorder="1" applyAlignment="1">
      <alignment horizontal="justify" vertical="justify" wrapText="1" shrinkToFit="1"/>
    </xf>
    <xf numFmtId="0" fontId="3" fillId="0" borderId="0" xfId="0" applyNumberFormat="1" applyFont="1" applyBorder="1" applyAlignment="1">
      <alignment horizontal="justify" vertical="justify"/>
    </xf>
    <xf numFmtId="1" fontId="4" fillId="0" borderId="6" xfId="0" quotePrefix="1" applyNumberFormat="1" applyFont="1" applyBorder="1" applyAlignment="1">
      <alignment horizontal="left" vertical="justify"/>
    </xf>
    <xf numFmtId="0" fontId="4" fillId="0" borderId="0" xfId="0" quotePrefix="1" applyFont="1" applyBorder="1" applyAlignment="1">
      <alignment horizontal="left" vertical="justify" wrapText="1" shrinkToFit="1"/>
    </xf>
    <xf numFmtId="1" fontId="3" fillId="0" borderId="6" xfId="0" quotePrefix="1" applyNumberFormat="1" applyFont="1" applyBorder="1" applyAlignment="1">
      <alignment horizontal="left" vertical="justify"/>
    </xf>
    <xf numFmtId="40" fontId="6" fillId="3" borderId="8" xfId="0" applyNumberFormat="1" applyFont="1" applyFill="1" applyBorder="1" applyAlignment="1">
      <alignment horizontal="right"/>
    </xf>
    <xf numFmtId="1" fontId="4" fillId="0" borderId="9" xfId="0" applyNumberFormat="1" applyFont="1" applyBorder="1" applyAlignment="1">
      <alignment horizontal="left" vertical="justify"/>
    </xf>
    <xf numFmtId="0" fontId="4" fillId="0" borderId="10" xfId="0" applyFont="1" applyBorder="1" applyAlignment="1">
      <alignment horizontal="justify" vertical="justify" wrapText="1" shrinkToFit="1"/>
    </xf>
    <xf numFmtId="40" fontId="13" fillId="3" borderId="8" xfId="0" applyNumberFormat="1" applyFont="1" applyFill="1" applyBorder="1"/>
    <xf numFmtId="4" fontId="4" fillId="3" borderId="12" xfId="0" applyNumberFormat="1" applyFont="1" applyFill="1" applyBorder="1"/>
    <xf numFmtId="4" fontId="4" fillId="4" borderId="12" xfId="0" applyNumberFormat="1" applyFont="1" applyFill="1" applyBorder="1"/>
    <xf numFmtId="10" fontId="4" fillId="0" borderId="12" xfId="52" applyNumberFormat="1" applyFont="1" applyBorder="1"/>
    <xf numFmtId="4" fontId="3" fillId="4" borderId="16" xfId="0" applyNumberFormat="1" applyFont="1" applyFill="1" applyBorder="1"/>
    <xf numFmtId="40" fontId="3" fillId="3" borderId="16" xfId="0" applyNumberFormat="1" applyFont="1" applyFill="1" applyBorder="1"/>
    <xf numFmtId="4" fontId="3" fillId="3" borderId="16" xfId="0" applyNumberFormat="1" applyFont="1" applyFill="1" applyBorder="1"/>
    <xf numFmtId="10" fontId="3" fillId="0" borderId="4" xfId="52" applyNumberFormat="1" applyFont="1" applyBorder="1"/>
    <xf numFmtId="0" fontId="4" fillId="0" borderId="7" xfId="0" applyFont="1" applyBorder="1" applyAlignment="1">
      <alignment horizontal="justify" vertical="justify" wrapText="1" shrinkToFit="1"/>
    </xf>
    <xf numFmtId="0" fontId="4" fillId="0" borderId="9" xfId="0" applyFont="1" applyBorder="1" applyAlignment="1">
      <alignment horizontal="left"/>
    </xf>
    <xf numFmtId="0" fontId="11" fillId="0" borderId="11" xfId="0" applyNumberFormat="1" applyFont="1" applyBorder="1" applyAlignment="1">
      <alignment horizontal="left"/>
    </xf>
    <xf numFmtId="4" fontId="11" fillId="0" borderId="12" xfId="0" applyNumberFormat="1" applyFont="1" applyFill="1" applyBorder="1" applyAlignment="1">
      <alignment horizontal="right"/>
    </xf>
    <xf numFmtId="40" fontId="11" fillId="3" borderId="12" xfId="0" applyNumberFormat="1" applyFont="1" applyFill="1" applyBorder="1" applyAlignment="1">
      <alignment horizontal="right"/>
    </xf>
    <xf numFmtId="4" fontId="11" fillId="3" borderId="8" xfId="0" applyNumberFormat="1" applyFont="1" applyFill="1" applyBorder="1" applyAlignment="1">
      <alignment horizontal="right"/>
    </xf>
    <xf numFmtId="0" fontId="0" fillId="0" borderId="0" xfId="0" applyBorder="1"/>
    <xf numFmtId="40" fontId="12" fillId="3" borderId="8" xfId="0" applyNumberFormat="1" applyFont="1" applyFill="1" applyBorder="1" applyAlignment="1">
      <alignment horizontal="right"/>
    </xf>
    <xf numFmtId="4" fontId="12" fillId="3" borderId="8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justify" vertical="justify" wrapText="1" shrinkToFit="1"/>
    </xf>
    <xf numFmtId="1" fontId="4" fillId="0" borderId="6" xfId="0" applyNumberFormat="1" applyFont="1" applyFill="1" applyBorder="1" applyAlignment="1">
      <alignment horizontal="left" vertical="justify"/>
    </xf>
    <xf numFmtId="0" fontId="4" fillId="0" borderId="0" xfId="0" applyFont="1" applyFill="1" applyBorder="1" applyAlignment="1">
      <alignment horizontal="justify" vertical="justify" wrapText="1" shrinkToFit="1"/>
    </xf>
    <xf numFmtId="4" fontId="4" fillId="0" borderId="8" xfId="0" applyNumberFormat="1" applyFont="1" applyFill="1" applyBorder="1"/>
    <xf numFmtId="10" fontId="4" fillId="0" borderId="8" xfId="52" applyNumberFormat="1" applyFont="1" applyFill="1" applyBorder="1"/>
    <xf numFmtId="0" fontId="4" fillId="0" borderId="0" xfId="0" applyFont="1" applyFill="1"/>
    <xf numFmtId="1" fontId="4" fillId="3" borderId="6" xfId="0" applyNumberFormat="1" applyFont="1" applyFill="1" applyBorder="1" applyAlignment="1">
      <alignment horizontal="left" vertical="justify"/>
    </xf>
    <xf numFmtId="0" fontId="4" fillId="3" borderId="0" xfId="0" applyFont="1" applyFill="1" applyBorder="1" applyAlignment="1">
      <alignment horizontal="justify" vertical="justify" wrapText="1" shrinkToFit="1"/>
    </xf>
    <xf numFmtId="0" fontId="3" fillId="0" borderId="0" xfId="0" applyFont="1" applyFill="1"/>
    <xf numFmtId="4" fontId="3" fillId="4" borderId="16" xfId="0" applyNumberFormat="1" applyFont="1" applyFill="1" applyBorder="1" applyAlignment="1">
      <alignment horizontal="right"/>
    </xf>
    <xf numFmtId="40" fontId="3" fillId="3" borderId="16" xfId="0" applyNumberFormat="1" applyFont="1" applyFill="1" applyBorder="1" applyAlignment="1">
      <alignment horizontal="right"/>
    </xf>
    <xf numFmtId="4" fontId="3" fillId="3" borderId="16" xfId="0" applyNumberFormat="1" applyFont="1" applyFill="1" applyBorder="1" applyAlignment="1">
      <alignment horizontal="right"/>
    </xf>
    <xf numFmtId="10" fontId="3" fillId="4" borderId="8" xfId="0" applyNumberFormat="1" applyFont="1" applyFill="1" applyBorder="1" applyAlignment="1">
      <alignment horizontal="right"/>
    </xf>
    <xf numFmtId="0" fontId="4" fillId="0" borderId="7" xfId="0" quotePrefix="1" applyFont="1" applyBorder="1" applyAlignment="1">
      <alignment horizontal="left" vertical="justify" wrapText="1" shrinkToFit="1"/>
    </xf>
    <xf numFmtId="1" fontId="4" fillId="0" borderId="9" xfId="0" quotePrefix="1" applyNumberFormat="1" applyFont="1" applyBorder="1" applyAlignment="1">
      <alignment horizontal="left" vertical="justify"/>
    </xf>
    <xf numFmtId="0" fontId="4" fillId="0" borderId="11" xfId="0" quotePrefix="1" applyFont="1" applyBorder="1" applyAlignment="1">
      <alignment horizontal="left" vertical="justify" wrapText="1" shrinkToFit="1"/>
    </xf>
    <xf numFmtId="10" fontId="3" fillId="4" borderId="16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justify" vertical="justify" wrapText="1"/>
    </xf>
    <xf numFmtId="0" fontId="4" fillId="0" borderId="0" xfId="0" applyFont="1" applyFill="1" applyBorder="1" applyAlignment="1">
      <alignment horizontal="justify" vertical="justify" wrapText="1"/>
    </xf>
    <xf numFmtId="0" fontId="4" fillId="0" borderId="6" xfId="0" applyFont="1" applyBorder="1" applyAlignment="1">
      <alignment horizontal="left"/>
    </xf>
    <xf numFmtId="0" fontId="11" fillId="0" borderId="7" xfId="0" applyNumberFormat="1" applyFont="1" applyBorder="1" applyAlignment="1">
      <alignment horizontal="left"/>
    </xf>
    <xf numFmtId="40" fontId="11" fillId="3" borderId="8" xfId="0" applyNumberFormat="1" applyFont="1" applyFill="1" applyBorder="1" applyAlignment="1">
      <alignment horizontal="right"/>
    </xf>
    <xf numFmtId="1" fontId="3" fillId="0" borderId="9" xfId="0" applyNumberFormat="1" applyFont="1" applyBorder="1" applyAlignment="1">
      <alignment horizontal="left"/>
    </xf>
    <xf numFmtId="0" fontId="3" fillId="0" borderId="10" xfId="0" applyNumberFormat="1" applyFont="1" applyBorder="1" applyAlignment="1">
      <alignment horizontal="left"/>
    </xf>
    <xf numFmtId="40" fontId="3" fillId="3" borderId="12" xfId="0" applyNumberFormat="1" applyFont="1" applyFill="1" applyBorder="1" applyAlignment="1">
      <alignment horizontal="right"/>
    </xf>
    <xf numFmtId="4" fontId="3" fillId="4" borderId="12" xfId="0" applyNumberFormat="1" applyFont="1" applyFill="1" applyBorder="1" applyAlignment="1">
      <alignment horizontal="right"/>
    </xf>
    <xf numFmtId="4" fontId="3" fillId="3" borderId="12" xfId="0" applyNumberFormat="1" applyFont="1" applyFill="1" applyBorder="1" applyAlignment="1">
      <alignment horizontal="right"/>
    </xf>
    <xf numFmtId="10" fontId="3" fillId="0" borderId="11" xfId="52" applyNumberFormat="1" applyFont="1" applyBorder="1"/>
    <xf numFmtId="0" fontId="3" fillId="0" borderId="0" xfId="0" quotePrefix="1" applyFont="1" applyBorder="1" applyAlignment="1">
      <alignment horizontal="left" vertical="justify" wrapText="1"/>
    </xf>
    <xf numFmtId="0" fontId="4" fillId="0" borderId="0" xfId="0" quotePrefix="1" applyNumberFormat="1" applyFont="1" applyBorder="1" applyAlignment="1">
      <alignment horizontal="left"/>
    </xf>
    <xf numFmtId="0" fontId="3" fillId="0" borderId="7" xfId="0" applyFont="1" applyBorder="1"/>
    <xf numFmtId="0" fontId="4" fillId="0" borderId="10" xfId="0" applyFont="1" applyBorder="1"/>
    <xf numFmtId="40" fontId="4" fillId="3" borderId="12" xfId="0" applyNumberFormat="1" applyFont="1" applyFill="1" applyBorder="1"/>
    <xf numFmtId="0" fontId="3" fillId="0" borderId="6" xfId="0" quotePrefix="1" applyFont="1" applyBorder="1" applyAlignment="1">
      <alignment horizontal="left"/>
    </xf>
    <xf numFmtId="0" fontId="11" fillId="0" borderId="0" xfId="0" applyNumberFormat="1" applyFont="1" applyBorder="1" applyAlignment="1">
      <alignment horizontal="left"/>
    </xf>
    <xf numFmtId="0" fontId="11" fillId="0" borderId="0" xfId="0" quotePrefix="1" applyNumberFormat="1" applyFont="1" applyBorder="1" applyAlignment="1">
      <alignment horizontal="left"/>
    </xf>
    <xf numFmtId="1" fontId="3" fillId="3" borderId="6" xfId="0" applyNumberFormat="1" applyFont="1" applyFill="1" applyBorder="1" applyAlignment="1">
      <alignment horizontal="left" vertical="justify"/>
    </xf>
    <xf numFmtId="0" fontId="3" fillId="3" borderId="0" xfId="0" applyFont="1" applyFill="1" applyBorder="1" applyAlignment="1">
      <alignment horizontal="justify" vertical="justify" wrapText="1"/>
    </xf>
    <xf numFmtId="0" fontId="4" fillId="3" borderId="0" xfId="0" applyFont="1" applyFill="1" applyBorder="1" applyAlignment="1">
      <alignment horizontal="justify" vertical="justify" wrapText="1"/>
    </xf>
    <xf numFmtId="0" fontId="4" fillId="0" borderId="0" xfId="0" quotePrefix="1" applyFont="1" applyBorder="1" applyAlignment="1">
      <alignment horizontal="left" vertical="justify" wrapText="1"/>
    </xf>
    <xf numFmtId="0" fontId="4" fillId="3" borderId="6" xfId="0" quotePrefix="1" applyFont="1" applyFill="1" applyBorder="1" applyAlignment="1">
      <alignment horizontal="left" vertical="center"/>
    </xf>
    <xf numFmtId="0" fontId="11" fillId="3" borderId="0" xfId="0" quotePrefix="1" applyNumberFormat="1" applyFont="1" applyFill="1" applyAlignment="1">
      <alignment horizontal="left" vertical="center"/>
    </xf>
    <xf numFmtId="10" fontId="4" fillId="3" borderId="8" xfId="52" applyNumberFormat="1" applyFont="1" applyFill="1" applyBorder="1"/>
    <xf numFmtId="0" fontId="3" fillId="0" borderId="0" xfId="0" quotePrefix="1" applyFont="1" applyAlignment="1">
      <alignment horizontal="left"/>
    </xf>
    <xf numFmtId="0" fontId="4" fillId="0" borderId="6" xfId="0" quotePrefix="1" applyFont="1" applyBorder="1" applyAlignment="1">
      <alignment horizontal="left"/>
    </xf>
    <xf numFmtId="4" fontId="11" fillId="0" borderId="7" xfId="0" applyNumberFormat="1" applyFont="1" applyFill="1" applyBorder="1" applyAlignment="1">
      <alignment horizontal="right"/>
    </xf>
    <xf numFmtId="0" fontId="11" fillId="0" borderId="0" xfId="0" quotePrefix="1" applyNumberFormat="1" applyFont="1" applyAlignment="1">
      <alignment horizontal="left"/>
    </xf>
    <xf numFmtId="0" fontId="11" fillId="0" borderId="7" xfId="0" quotePrefix="1" applyNumberFormat="1" applyFont="1" applyBorder="1" applyAlignment="1">
      <alignment horizontal="left"/>
    </xf>
    <xf numFmtId="0" fontId="4" fillId="0" borderId="6" xfId="0" quotePrefix="1" applyFont="1" applyBorder="1" applyAlignment="1">
      <alignment horizontal="left" vertical="center"/>
    </xf>
    <xf numFmtId="0" fontId="11" fillId="0" borderId="0" xfId="0" quotePrefix="1" applyNumberFormat="1" applyFont="1" applyAlignment="1">
      <alignment horizontal="left" vertical="center"/>
    </xf>
    <xf numFmtId="0" fontId="3" fillId="0" borderId="6" xfId="0" applyFont="1" applyBorder="1" applyAlignment="1">
      <alignment horizontal="left"/>
    </xf>
    <xf numFmtId="0" fontId="3" fillId="0" borderId="7" xfId="0" quotePrefix="1" applyFont="1" applyBorder="1" applyAlignment="1">
      <alignment horizontal="left"/>
    </xf>
    <xf numFmtId="0" fontId="4" fillId="0" borderId="6" xfId="0" quotePrefix="1" applyFont="1" applyFill="1" applyBorder="1" applyAlignment="1">
      <alignment horizontal="left"/>
    </xf>
    <xf numFmtId="0" fontId="4" fillId="0" borderId="0" xfId="0" applyNumberFormat="1" applyFont="1" applyFill="1" applyAlignment="1">
      <alignment horizontal="left"/>
    </xf>
    <xf numFmtId="0" fontId="3" fillId="0" borderId="6" xfId="0" applyNumberFormat="1" applyFont="1" applyBorder="1" applyAlignment="1">
      <alignment horizontal="left"/>
    </xf>
    <xf numFmtId="0" fontId="4" fillId="0" borderId="0" xfId="0" applyNumberFormat="1" applyFont="1" applyAlignment="1">
      <alignment horizontal="left"/>
    </xf>
    <xf numFmtId="0" fontId="11" fillId="0" borderId="0" xfId="0" applyNumberFormat="1" applyFont="1" applyAlignment="1">
      <alignment horizontal="left"/>
    </xf>
    <xf numFmtId="0" fontId="4" fillId="0" borderId="0" xfId="0" quotePrefix="1" applyNumberFormat="1" applyFont="1" applyAlignment="1">
      <alignment horizontal="left"/>
    </xf>
    <xf numFmtId="0" fontId="4" fillId="0" borderId="6" xfId="0" quotePrefix="1" applyFont="1" applyBorder="1" applyAlignment="1">
      <alignment vertical="center"/>
    </xf>
    <xf numFmtId="43" fontId="4" fillId="0" borderId="0" xfId="51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9" xfId="0" applyFont="1" applyBorder="1" applyAlignment="1">
      <alignment horizontal="left" vertical="justify"/>
    </xf>
    <xf numFmtId="0" fontId="4" fillId="0" borderId="10" xfId="0" applyFont="1" applyBorder="1" applyAlignment="1">
      <alignment horizontal="left"/>
    </xf>
    <xf numFmtId="40" fontId="4" fillId="3" borderId="12" xfId="0" applyNumberFormat="1" applyFont="1" applyFill="1" applyBorder="1" applyAlignment="1">
      <alignment horizontal="right"/>
    </xf>
    <xf numFmtId="1" fontId="3" fillId="0" borderId="13" xfId="0" quotePrefix="1" applyNumberFormat="1" applyFont="1" applyBorder="1" applyAlignment="1">
      <alignment horizontal="left"/>
    </xf>
    <xf numFmtId="0" fontId="3" fillId="0" borderId="14" xfId="0" quotePrefix="1" applyNumberFormat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/>
    <xf numFmtId="0" fontId="14" fillId="0" borderId="6" xfId="0" quotePrefix="1" applyFont="1" applyBorder="1" applyAlignment="1">
      <alignment horizontal="left" vertical="center"/>
    </xf>
    <xf numFmtId="0" fontId="15" fillId="0" borderId="0" xfId="0" quotePrefix="1" applyNumberFormat="1" applyFont="1" applyAlignment="1">
      <alignment horizontal="left" vertical="center"/>
    </xf>
    <xf numFmtId="40" fontId="3" fillId="3" borderId="8" xfId="0" applyNumberFormat="1" applyFont="1" applyFill="1" applyBorder="1"/>
    <xf numFmtId="10" fontId="3" fillId="0" borderId="7" xfId="52" applyNumberFormat="1" applyFont="1" applyBorder="1"/>
    <xf numFmtId="0" fontId="4" fillId="0" borderId="7" xfId="0" applyNumberFormat="1" applyFont="1" applyBorder="1" applyAlignment="1">
      <alignment horizontal="left"/>
    </xf>
    <xf numFmtId="0" fontId="4" fillId="0" borderId="6" xfId="0" applyFont="1" applyBorder="1" applyAlignment="1">
      <alignment horizontal="left" vertical="justify"/>
    </xf>
    <xf numFmtId="1" fontId="3" fillId="0" borderId="13" xfId="0" applyNumberFormat="1" applyFont="1" applyBorder="1" applyAlignment="1">
      <alignment horizontal="left" vertical="justify"/>
    </xf>
    <xf numFmtId="1" fontId="3" fillId="0" borderId="14" xfId="0" applyNumberFormat="1" applyFont="1" applyBorder="1" applyAlignment="1">
      <alignment horizontal="justify" vertical="justify"/>
    </xf>
    <xf numFmtId="4" fontId="3" fillId="0" borderId="16" xfId="0" applyNumberFormat="1" applyFont="1" applyFill="1" applyBorder="1" applyAlignment="1">
      <alignment horizontal="right"/>
    </xf>
    <xf numFmtId="43" fontId="4" fillId="3" borderId="0" xfId="51" applyFont="1" applyFill="1" applyBorder="1" applyAlignment="1">
      <alignment horizontal="left" vertical="justify"/>
    </xf>
    <xf numFmtId="43" fontId="4" fillId="3" borderId="0" xfId="51" applyFont="1" applyFill="1" applyBorder="1" applyAlignment="1">
      <alignment horizontal="justify" vertical="justify"/>
    </xf>
    <xf numFmtId="4" fontId="3" fillId="0" borderId="3" xfId="0" applyNumberFormat="1" applyFont="1" applyFill="1" applyBorder="1" applyAlignment="1">
      <alignment horizontal="right"/>
    </xf>
    <xf numFmtId="40" fontId="3" fillId="3" borderId="3" xfId="0" applyNumberFormat="1" applyFon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right"/>
    </xf>
    <xf numFmtId="164" fontId="6" fillId="3" borderId="0" xfId="3" quotePrefix="1" applyNumberFormat="1" applyFont="1" applyFill="1" applyBorder="1" applyAlignment="1">
      <alignment horizontal="left" vertical="justify"/>
    </xf>
    <xf numFmtId="0" fontId="4" fillId="0" borderId="0" xfId="0" applyFont="1" applyAlignment="1">
      <alignment horizontal="left" vertical="justify"/>
    </xf>
    <xf numFmtId="0" fontId="4" fillId="0" borderId="0" xfId="0" applyFont="1" applyAlignment="1">
      <alignment horizontal="justify" vertical="justify"/>
    </xf>
    <xf numFmtId="0" fontId="3" fillId="0" borderId="0" xfId="0" applyFont="1" applyAlignment="1">
      <alignment horizontal="left" vertical="justify"/>
    </xf>
    <xf numFmtId="4" fontId="3" fillId="0" borderId="0" xfId="0" applyNumberFormat="1" applyFont="1" applyFill="1"/>
    <xf numFmtId="4" fontId="3" fillId="3" borderId="0" xfId="0" applyNumberFormat="1" applyFont="1" applyFill="1"/>
    <xf numFmtId="43" fontId="0" fillId="0" borderId="0" xfId="51" applyFont="1"/>
    <xf numFmtId="4" fontId="3" fillId="4" borderId="0" xfId="0" applyNumberFormat="1" applyFont="1" applyFill="1"/>
  </cellXfs>
  <cellStyles count="53">
    <cellStyle name="Euro" xfId="4"/>
    <cellStyle name="Euro 2" xfId="5"/>
    <cellStyle name="Euro 2 2" xfId="6"/>
    <cellStyle name="Euro 3" xfId="7"/>
    <cellStyle name="Euro 4" xfId="8"/>
    <cellStyle name="Euro 4 2" xfId="9"/>
    <cellStyle name="Euro 5" xfId="10"/>
    <cellStyle name="Euro 6" xfId="11"/>
    <cellStyle name="Euro 6 2" xfId="12"/>
    <cellStyle name="Euro 7" xfId="13"/>
    <cellStyle name="Euro 8" xfId="14"/>
    <cellStyle name="Millares 10" xfId="15"/>
    <cellStyle name="Millares 11" xfId="16"/>
    <cellStyle name="Millares 12" xfId="51"/>
    <cellStyle name="Millares 2" xfId="17"/>
    <cellStyle name="Millares 2 2" xfId="18"/>
    <cellStyle name="Millares 2 2 2" xfId="19"/>
    <cellStyle name="Millares 2 3" xfId="20"/>
    <cellStyle name="Millares 3" xfId="21"/>
    <cellStyle name="Millares 3 2" xfId="22"/>
    <cellStyle name="Millares 4" xfId="23"/>
    <cellStyle name="Millares 4 2" xfId="24"/>
    <cellStyle name="Millares 5" xfId="25"/>
    <cellStyle name="Millares 5 2" xfId="26"/>
    <cellStyle name="Millares 6" xfId="27"/>
    <cellStyle name="Millares 7" xfId="28"/>
    <cellStyle name="Millares 7 2" xfId="29"/>
    <cellStyle name="Millares 8" xfId="30"/>
    <cellStyle name="Millares 9" xfId="31"/>
    <cellStyle name="Moneda 2" xfId="32"/>
    <cellStyle name="Normal" xfId="0" builtinId="0"/>
    <cellStyle name="Normal 2" xfId="33"/>
    <cellStyle name="Normal 3" xfId="34"/>
    <cellStyle name="Normal 4" xfId="35"/>
    <cellStyle name="Normal 4 2" xfId="36"/>
    <cellStyle name="Normal 5" xfId="37"/>
    <cellStyle name="Normal_ADMSUPER" xfId="3"/>
    <cellStyle name="Normal_DETING96 (2)" xfId="2"/>
    <cellStyle name="Normal_LIQING96" xfId="1"/>
    <cellStyle name="Notas 2" xfId="38"/>
    <cellStyle name="Porcentaje 10" xfId="39"/>
    <cellStyle name="Porcentaje 11" xfId="52"/>
    <cellStyle name="Porcentaje 2" xfId="40"/>
    <cellStyle name="Porcentaje 2 2" xfId="41"/>
    <cellStyle name="Porcentaje 3" xfId="42"/>
    <cellStyle name="Porcentaje 4" xfId="43"/>
    <cellStyle name="Porcentaje 4 2" xfId="44"/>
    <cellStyle name="Porcentaje 5" xfId="45"/>
    <cellStyle name="Porcentaje 6" xfId="46"/>
    <cellStyle name="Porcentaje 6 2" xfId="47"/>
    <cellStyle name="Porcentaje 7" xfId="48"/>
    <cellStyle name="Porcentaje 8" xfId="49"/>
    <cellStyle name="Porcentaje 9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f_inst_Unidad\Dpto.%20Financiero%20Contable\PRESUPUESTO\INFORMES%20DE%20EJECUCI&#211;N%20PRESUPUESTARIA\Informes%20de%20Ejecuci&#243;n%20Presupuestaria%202018\05-Mayo\Ingresos\Liq.-Ingresos-Mayo-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yac\Configuraci&#243;n%20local\Archivos%20temporales%20de%20Internet\OLK31\LIBRO%20GENERAL%20INFORMACION%204%20CASOS%20LOMAS%20DE%20DESAMPARAD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lfla\Configuraci&#243;n%20local\Archivos%20temporales%20de%20Internet\OLK2E\LIBRO%20GENERAL%20INFORMACION%20SE&#209;OR%20DEL%20TRIUNF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lfla\Configuraci&#243;n%20local\Archivos%20temporales%20de%20Internet\OLK2E\LIBRO%20GENERAL%20INFORMACION%20UJARR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f_inst_Unidad\Dpto.%20Financiero%20Contable\PRESUPUESTO\INFORMES%20DE%20EJECUCI&#211;N%20PRESUPUESTARIA\Informes%20de%20Ejecuci&#243;n%20Presupuestaria%202018\05-Mayo\Egresos\Liq.-Egresos-Mayo-201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SP-03\Datos\Inf_inst_Unidad\Dpto.%20Financiero%20Contable\Infomaci&#243;n%20General\DFC%20-%20Presupuesto\PRESUPUESTO%202015\Formulaci&#243;n\Presupuesto%20BANHVI%202015%20CGR%20-%20AJUSTADO%20Consolidad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SP-03\Datos\Inf_inst_Unidad\Dpto.%20Financiero%20Contable\2015\Estados%20Financieros%20e%20Informaci&#243;n%20Complementaria\2015-07\Gastos%20Administrativos%20CG%2007-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 y Gastos  por Fuente"/>
      <sheetName val="Presup-Ing-Egre 2018-FUENTES JD"/>
      <sheetName val="DetalleIng"/>
      <sheetName val="LiqIng"/>
      <sheetName val="Liquid. Ingresos Cuenta General"/>
      <sheetName val="Liquid. Ingresos FOSUVI"/>
      <sheetName val="Liquid. Ingresos FONAVI"/>
      <sheetName val="Conciliación Ingresos-TOTAL-IMP"/>
      <sheetName val="Conc. Ing.-CG-IMPRIMIR"/>
      <sheetName val="Conc. Ing.-FONAVI-IMPRIMIR"/>
      <sheetName val="Conc. Ing.-FOSUVI-IMPRIMIR"/>
      <sheetName val="Conciliación Ingresos Principal"/>
      <sheetName val="Presupuesto 2017 Ing. Modific."/>
      <sheetName val="Detalle Transferencias-Ingresos"/>
      <sheetName val="Serie Hist. Ingresos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INFORMACION DE LA SOLUCION"/>
    </sheetNames>
    <sheetDataSet>
      <sheetData sheetId="0" refreshError="1">
        <row r="6">
          <cell r="B6" t="str">
            <v>AGUIRRE ADAMARLE</v>
          </cell>
        </row>
        <row r="7">
          <cell r="B7" t="str">
            <v>BEER ROCHA JILL</v>
          </cell>
        </row>
        <row r="8">
          <cell r="B8" t="str">
            <v>FUENTES RODRIGUEZ ALICIA</v>
          </cell>
        </row>
        <row r="9">
          <cell r="B9" t="str">
            <v>MEDINA BERRIOS LEILA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8">
          <cell r="B8" t="str">
            <v>ARGUEDAS VARGAS PAULINA</v>
          </cell>
        </row>
        <row r="9">
          <cell r="B9" t="str">
            <v>HERNANDEZ ANGULO MARVIN</v>
          </cell>
        </row>
        <row r="10">
          <cell r="B10" t="str">
            <v>GARCIA VALENCIA MARIA ELIZABET</v>
          </cell>
        </row>
        <row r="11">
          <cell r="B11" t="str">
            <v>VARGAS SEQUEIRA MARIA</v>
          </cell>
        </row>
        <row r="12">
          <cell r="B12" t="str">
            <v>VARGAS SEQUEIRA OLMAN EDUARDO</v>
          </cell>
        </row>
        <row r="13">
          <cell r="B13" t="str">
            <v>HIDALGO ESQUIVEL DULCELINA</v>
          </cell>
        </row>
        <row r="14">
          <cell r="B14" t="str">
            <v>HERRERA AGÜERO ORLANDO</v>
          </cell>
        </row>
        <row r="15">
          <cell r="B15" t="str">
            <v>CHAVARRIA MASIS RITA MARIA</v>
          </cell>
        </row>
        <row r="16">
          <cell r="B16" t="str">
            <v>MENA HERNANDEZ AURORA ANTONIA</v>
          </cell>
        </row>
        <row r="17">
          <cell r="B17" t="str">
            <v>PAEZ ZUÑIGA LILLIAM D.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11">
          <cell r="B11" t="str">
            <v>ALVARADO ZUÑIGA MARCELA MARIA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-Unidades Ejec.-2017"/>
      <sheetName val="Presu-Unidades Ejec.-2018"/>
      <sheetName val="LiquiEnero"/>
      <sheetName val="LiquiFebrero"/>
      <sheetName val="LiquiMarzo"/>
      <sheetName val="LiquiAbril"/>
      <sheetName val="LiquiMayo"/>
      <sheetName val="LiquiJunio"/>
      <sheetName val="LiquiJulio"/>
      <sheetName val="LiquiAgosto"/>
      <sheetName val="LiquiSetiembre"/>
      <sheetName val="LiquiOctubre"/>
      <sheetName val="LiquiNoviembre"/>
      <sheetName val="LiquiDiciembre"/>
      <sheetName val="TOTAL UNIDADES EJECUTORAS"/>
      <sheetName val="Conciliación Egresos"/>
      <sheetName val="50% FOSUVI PRESUPUESTO"/>
      <sheetName val="50% FOSUVI-EJECUCIÓN"/>
      <sheetName val="Porcentajes de gasto"/>
      <sheetName val="Detalle Transferencias Giradas"/>
      <sheetName val="Presupuesto 2018 GastosModific."/>
      <sheetName val="Total Programa Mensual"/>
      <sheetName val="Liquidación Total"/>
      <sheetName val="AdmonSuper"/>
      <sheetName val="AdmonOperat."/>
      <sheetName val="AdmonFinanc."/>
      <sheetName val="AdmonGeneral"/>
      <sheetName val="AdmonSEA"/>
      <sheetName val="Conciliación"/>
      <sheetName val="Conciliación FOSUVI"/>
      <sheetName val="Publicidad"/>
      <sheetName val="Gastos pagados con superávit"/>
      <sheetName val="Anexo Comis-Bonos"/>
      <sheetName val="Anexo Comis-Bonos-ART. 59"/>
      <sheetName val="Anexo FOSUVI- BONOS DEVUELTOS"/>
      <sheetName val="BFV-Pend. Pago-Otros Ajustes"/>
      <sheetName val="Superávit Parcial 2018"/>
      <sheetName val="Superávit Libre 2018"/>
      <sheetName val="Superávit Específico 2018"/>
      <sheetName val="Superávit por Fuente 2018"/>
      <sheetName val="Hist. Superávit FOSUVI yTotal"/>
    </sheetNames>
    <sheetDataSet>
      <sheetData sheetId="0"/>
      <sheetData sheetId="1">
        <row r="17">
          <cell r="C17">
            <v>1592703904.8</v>
          </cell>
        </row>
        <row r="18">
          <cell r="C18">
            <v>116647485.45999999</v>
          </cell>
        </row>
        <row r="19">
          <cell r="C19">
            <v>25854400</v>
          </cell>
        </row>
        <row r="21">
          <cell r="C21">
            <v>22696096.100000001</v>
          </cell>
        </row>
        <row r="22">
          <cell r="C22">
            <v>15837306.789999999</v>
          </cell>
        </row>
        <row r="23">
          <cell r="C23">
            <v>0</v>
          </cell>
        </row>
        <row r="24">
          <cell r="C24">
            <v>142693760</v>
          </cell>
        </row>
        <row r="26">
          <cell r="C26">
            <v>771868633.61000001</v>
          </cell>
        </row>
        <row r="27">
          <cell r="C27">
            <v>221563249.62</v>
          </cell>
        </row>
        <row r="28">
          <cell r="C28">
            <v>249275280.96000001</v>
          </cell>
        </row>
        <row r="29">
          <cell r="C29">
            <v>224132295.09</v>
          </cell>
        </row>
        <row r="30">
          <cell r="C30">
            <v>0</v>
          </cell>
        </row>
        <row r="32">
          <cell r="C32">
            <v>276695561.86000001</v>
          </cell>
        </row>
        <row r="33">
          <cell r="C33">
            <v>14956516.84</v>
          </cell>
        </row>
        <row r="34">
          <cell r="C34">
            <v>44869550.57</v>
          </cell>
        </row>
        <row r="35">
          <cell r="C35">
            <v>149565168.56</v>
          </cell>
        </row>
        <row r="36">
          <cell r="C36">
            <v>14956516.84</v>
          </cell>
        </row>
        <row r="38">
          <cell r="C38">
            <v>151958211.28999999</v>
          </cell>
        </row>
        <row r="39">
          <cell r="C39">
            <v>44869550.57</v>
          </cell>
        </row>
        <row r="40">
          <cell r="C40">
            <v>89739101.150000006</v>
          </cell>
        </row>
        <row r="41">
          <cell r="C41">
            <v>159536169.84999999</v>
          </cell>
        </row>
        <row r="43">
          <cell r="C43">
            <v>0</v>
          </cell>
        </row>
        <row r="46">
          <cell r="C46">
            <v>28000000</v>
          </cell>
        </row>
        <row r="47">
          <cell r="C47">
            <v>20350000</v>
          </cell>
        </row>
        <row r="48">
          <cell r="C48">
            <v>66270000</v>
          </cell>
        </row>
        <row r="49">
          <cell r="C49">
            <v>0</v>
          </cell>
        </row>
        <row r="50">
          <cell r="C50">
            <v>30648000</v>
          </cell>
        </row>
        <row r="52">
          <cell r="C52">
            <v>5385830</v>
          </cell>
        </row>
        <row r="53">
          <cell r="C53">
            <v>48771660</v>
          </cell>
        </row>
        <row r="54">
          <cell r="C54">
            <v>800000</v>
          </cell>
        </row>
        <row r="55">
          <cell r="C55">
            <v>51480000</v>
          </cell>
        </row>
        <row r="56">
          <cell r="C56">
            <v>4742130</v>
          </cell>
        </row>
        <row r="58">
          <cell r="C58">
            <v>16200000</v>
          </cell>
        </row>
        <row r="59">
          <cell r="C59">
            <v>57500000</v>
          </cell>
        </row>
        <row r="60">
          <cell r="C60">
            <v>5227430</v>
          </cell>
        </row>
        <row r="61">
          <cell r="C61">
            <v>1404000</v>
          </cell>
        </row>
        <row r="62">
          <cell r="C62">
            <v>0</v>
          </cell>
        </row>
        <row r="63">
          <cell r="C63">
            <v>17032640</v>
          </cell>
        </row>
        <row r="64">
          <cell r="C64">
            <v>1062500</v>
          </cell>
        </row>
        <row r="66">
          <cell r="C66">
            <v>47380540</v>
          </cell>
        </row>
        <row r="67">
          <cell r="C67">
            <v>105548860</v>
          </cell>
        </row>
        <row r="68">
          <cell r="C68">
            <v>115988860</v>
          </cell>
        </row>
        <row r="69">
          <cell r="C69">
            <v>1111881000</v>
          </cell>
        </row>
        <row r="71">
          <cell r="C71">
            <v>32500000</v>
          </cell>
        </row>
        <row r="72">
          <cell r="C72">
            <v>82724430</v>
          </cell>
        </row>
        <row r="73">
          <cell r="C73">
            <v>9554008</v>
          </cell>
        </row>
        <row r="74">
          <cell r="C74">
            <v>55460000</v>
          </cell>
        </row>
        <row r="76">
          <cell r="C76">
            <v>11783100</v>
          </cell>
        </row>
        <row r="77">
          <cell r="C77">
            <v>18863160</v>
          </cell>
        </row>
        <row r="78">
          <cell r="C78">
            <v>11090000</v>
          </cell>
        </row>
        <row r="79">
          <cell r="C79">
            <v>12730000</v>
          </cell>
        </row>
        <row r="81">
          <cell r="C81">
            <v>37550000</v>
          </cell>
        </row>
        <row r="82">
          <cell r="C82">
            <v>0</v>
          </cell>
        </row>
        <row r="84">
          <cell r="C84">
            <v>44844750</v>
          </cell>
        </row>
        <row r="85">
          <cell r="C85">
            <v>18867750</v>
          </cell>
        </row>
        <row r="86">
          <cell r="C86">
            <v>2700000</v>
          </cell>
        </row>
        <row r="88">
          <cell r="C88">
            <v>49448860</v>
          </cell>
        </row>
        <row r="89">
          <cell r="C89">
            <v>650000</v>
          </cell>
        </row>
        <row r="90">
          <cell r="C90">
            <v>3800000</v>
          </cell>
        </row>
        <row r="91">
          <cell r="C91">
            <v>7000000</v>
          </cell>
        </row>
        <row r="92">
          <cell r="C92">
            <v>1242180</v>
          </cell>
        </row>
        <row r="93">
          <cell r="C93">
            <v>9730560</v>
          </cell>
        </row>
        <row r="94">
          <cell r="C94">
            <v>149581800</v>
          </cell>
        </row>
        <row r="95">
          <cell r="C95">
            <v>900000</v>
          </cell>
        </row>
        <row r="97">
          <cell r="C97">
            <v>60372960</v>
          </cell>
        </row>
        <row r="98">
          <cell r="C98">
            <v>862490</v>
          </cell>
        </row>
        <row r="100">
          <cell r="C100">
            <v>12224320</v>
          </cell>
        </row>
        <row r="101">
          <cell r="C101">
            <v>2510000</v>
          </cell>
        </row>
        <row r="104">
          <cell r="C104">
            <v>15000000</v>
          </cell>
        </row>
        <row r="105">
          <cell r="C105">
            <v>685000</v>
          </cell>
        </row>
        <row r="106">
          <cell r="C106">
            <v>13451820</v>
          </cell>
        </row>
        <row r="107">
          <cell r="C107">
            <v>390000</v>
          </cell>
        </row>
        <row r="109">
          <cell r="C109">
            <v>11894000</v>
          </cell>
        </row>
        <row r="111">
          <cell r="C111">
            <v>3612210</v>
          </cell>
        </row>
        <row r="112">
          <cell r="C112">
            <v>4181110</v>
          </cell>
        </row>
        <row r="113">
          <cell r="C113">
            <v>3362210</v>
          </cell>
        </row>
        <row r="114">
          <cell r="C114">
            <v>9420830</v>
          </cell>
        </row>
        <row r="115">
          <cell r="C115">
            <v>2181110</v>
          </cell>
        </row>
        <row r="116">
          <cell r="C116">
            <v>1530830</v>
          </cell>
        </row>
        <row r="117">
          <cell r="C117">
            <v>3885830</v>
          </cell>
        </row>
        <row r="119">
          <cell r="C119">
            <v>1500000</v>
          </cell>
        </row>
        <row r="120">
          <cell r="C120">
            <v>16961360</v>
          </cell>
        </row>
        <row r="122">
          <cell r="C122">
            <v>8248770</v>
          </cell>
        </row>
        <row r="123">
          <cell r="C123">
            <v>280000</v>
          </cell>
        </row>
        <row r="124">
          <cell r="C124">
            <v>26076600</v>
          </cell>
        </row>
        <row r="125">
          <cell r="C125">
            <v>8235000</v>
          </cell>
        </row>
        <row r="126">
          <cell r="C126">
            <v>7719150</v>
          </cell>
        </row>
        <row r="127">
          <cell r="C127">
            <v>610000</v>
          </cell>
        </row>
        <row r="128">
          <cell r="C128">
            <v>155000</v>
          </cell>
        </row>
        <row r="129">
          <cell r="C129">
            <v>2730000</v>
          </cell>
        </row>
        <row r="132">
          <cell r="C132">
            <v>2214637000</v>
          </cell>
        </row>
        <row r="133">
          <cell r="C133">
            <v>1700000000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3">
          <cell r="C143">
            <v>0</v>
          </cell>
        </row>
        <row r="144">
          <cell r="C144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137300000</v>
          </cell>
        </row>
        <row r="151">
          <cell r="C151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3">
          <cell r="C163">
            <v>0</v>
          </cell>
        </row>
        <row r="164">
          <cell r="C164">
            <v>0</v>
          </cell>
        </row>
        <row r="165">
          <cell r="C165">
            <v>0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3">
          <cell r="C173">
            <v>6000000</v>
          </cell>
        </row>
        <row r="174">
          <cell r="C174">
            <v>120000000</v>
          </cell>
        </row>
        <row r="175">
          <cell r="C175">
            <v>41598780</v>
          </cell>
        </row>
        <row r="176">
          <cell r="C176">
            <v>29986210</v>
          </cell>
        </row>
        <row r="177">
          <cell r="C177">
            <v>68070000</v>
          </cell>
        </row>
        <row r="178">
          <cell r="C178">
            <v>700000</v>
          </cell>
        </row>
        <row r="179">
          <cell r="C179">
            <v>520000</v>
          </cell>
        </row>
        <row r="180">
          <cell r="C180">
            <v>13000000</v>
          </cell>
        </row>
        <row r="182">
          <cell r="C182">
            <v>5400000</v>
          </cell>
        </row>
        <row r="184">
          <cell r="C184">
            <v>0</v>
          </cell>
        </row>
        <row r="188">
          <cell r="C188">
            <v>20000000</v>
          </cell>
        </row>
        <row r="190">
          <cell r="C190">
            <v>60000000</v>
          </cell>
        </row>
        <row r="192">
          <cell r="C192">
            <v>0</v>
          </cell>
        </row>
        <row r="193">
          <cell r="C193">
            <v>47792507.990000002</v>
          </cell>
        </row>
        <row r="194">
          <cell r="C194">
            <v>2663403.4300000002</v>
          </cell>
        </row>
        <row r="195">
          <cell r="C195">
            <v>171295450.69</v>
          </cell>
        </row>
        <row r="196">
          <cell r="C196">
            <v>113234610.28</v>
          </cell>
        </row>
        <row r="197">
          <cell r="C197">
            <v>0</v>
          </cell>
        </row>
        <row r="199">
          <cell r="C199">
            <v>18651000</v>
          </cell>
        </row>
        <row r="200">
          <cell r="C200">
            <v>2625000</v>
          </cell>
        </row>
        <row r="203">
          <cell r="C203">
            <v>36000000</v>
          </cell>
        </row>
        <row r="204">
          <cell r="C204">
            <v>23000000</v>
          </cell>
        </row>
        <row r="205">
          <cell r="C205">
            <v>22050000</v>
          </cell>
        </row>
        <row r="208">
          <cell r="C208">
            <v>29148321.739999998</v>
          </cell>
        </row>
        <row r="209">
          <cell r="C209">
            <v>3730768.17</v>
          </cell>
        </row>
        <row r="210">
          <cell r="C210">
            <v>3037699.73</v>
          </cell>
        </row>
        <row r="211">
          <cell r="C211">
            <v>2463003.92</v>
          </cell>
        </row>
        <row r="212">
          <cell r="C212">
            <v>2694505.88</v>
          </cell>
        </row>
        <row r="214">
          <cell r="C214">
            <v>106905343.17</v>
          </cell>
        </row>
        <row r="215">
          <cell r="C215">
            <v>197864641.77000001</v>
          </cell>
        </row>
        <row r="216">
          <cell r="C216">
            <v>175042343.47999999</v>
          </cell>
        </row>
        <row r="217">
          <cell r="C217">
            <v>93183810.060000002</v>
          </cell>
        </row>
        <row r="218">
          <cell r="C218">
            <v>0</v>
          </cell>
        </row>
        <row r="219">
          <cell r="C219">
            <v>6565470.1900000004</v>
          </cell>
        </row>
        <row r="220">
          <cell r="C220">
            <v>0</v>
          </cell>
        </row>
        <row r="221">
          <cell r="C221">
            <v>44464312.700000003</v>
          </cell>
        </row>
        <row r="222">
          <cell r="C222">
            <v>41413656.350000001</v>
          </cell>
        </row>
        <row r="223">
          <cell r="C223">
            <v>16896920.559999999</v>
          </cell>
        </row>
        <row r="224">
          <cell r="C224">
            <v>0</v>
          </cell>
        </row>
        <row r="225">
          <cell r="C225">
            <v>2934437.84</v>
          </cell>
        </row>
        <row r="226">
          <cell r="C226">
            <v>3946030.97</v>
          </cell>
        </row>
        <row r="227">
          <cell r="C227">
            <v>0</v>
          </cell>
        </row>
        <row r="228">
          <cell r="C228">
            <v>3446887.25</v>
          </cell>
        </row>
        <row r="229">
          <cell r="C229">
            <v>4769755.58</v>
          </cell>
        </row>
        <row r="231">
          <cell r="C231">
            <v>880000</v>
          </cell>
        </row>
        <row r="234">
          <cell r="C234">
            <v>844395314.92999995</v>
          </cell>
        </row>
        <row r="235">
          <cell r="C235">
            <v>453014388.44999999</v>
          </cell>
        </row>
        <row r="236">
          <cell r="C236">
            <v>0</v>
          </cell>
        </row>
        <row r="237">
          <cell r="C237">
            <v>531257407.61000001</v>
          </cell>
        </row>
        <row r="238">
          <cell r="C238">
            <v>60430034.68</v>
          </cell>
        </row>
        <row r="239">
          <cell r="C239">
            <v>13400000</v>
          </cell>
        </row>
        <row r="240">
          <cell r="C240">
            <v>0</v>
          </cell>
        </row>
        <row r="241">
          <cell r="C241">
            <v>0</v>
          </cell>
        </row>
        <row r="242">
          <cell r="C242">
            <v>0</v>
          </cell>
        </row>
        <row r="244">
          <cell r="C244">
            <v>110250000</v>
          </cell>
        </row>
        <row r="249">
          <cell r="C249">
            <v>0</v>
          </cell>
        </row>
        <row r="251">
          <cell r="C251">
            <v>0</v>
          </cell>
        </row>
        <row r="252">
          <cell r="C252">
            <v>2421085808.6799998</v>
          </cell>
        </row>
        <row r="253">
          <cell r="C253">
            <v>144441198.06999999</v>
          </cell>
        </row>
        <row r="254">
          <cell r="C254">
            <v>7884928436.6400003</v>
          </cell>
        </row>
        <row r="255">
          <cell r="C255">
            <v>4284902410.1599998</v>
          </cell>
        </row>
        <row r="258">
          <cell r="C258">
            <v>1458471656.96</v>
          </cell>
        </row>
        <row r="259">
          <cell r="C259">
            <v>194017959.02000001</v>
          </cell>
        </row>
        <row r="260">
          <cell r="C260">
            <v>160203622.49000001</v>
          </cell>
        </row>
        <row r="261">
          <cell r="C261">
            <v>132400000</v>
          </cell>
        </row>
        <row r="262">
          <cell r="C262">
            <v>143600000</v>
          </cell>
        </row>
        <row r="264">
          <cell r="C264">
            <v>5249739448.9700003</v>
          </cell>
        </row>
        <row r="265">
          <cell r="C265">
            <v>8029217226.3900003</v>
          </cell>
        </row>
        <row r="266">
          <cell r="C266">
            <v>9219222727.1200008</v>
          </cell>
        </row>
        <row r="267">
          <cell r="C267">
            <v>4682957792.54</v>
          </cell>
        </row>
        <row r="268">
          <cell r="C268">
            <v>0</v>
          </cell>
        </row>
        <row r="269">
          <cell r="C269">
            <v>343875659.88</v>
          </cell>
        </row>
        <row r="270">
          <cell r="C270">
            <v>0</v>
          </cell>
        </row>
        <row r="271">
          <cell r="C271">
            <v>2238173341.2800002</v>
          </cell>
        </row>
        <row r="272">
          <cell r="C272">
            <v>2068966365.3099999</v>
          </cell>
        </row>
        <row r="273">
          <cell r="C273">
            <v>968035402.62</v>
          </cell>
        </row>
        <row r="274">
          <cell r="C274">
            <v>0</v>
          </cell>
        </row>
        <row r="275">
          <cell r="C275">
            <v>155207841.13999999</v>
          </cell>
        </row>
        <row r="276">
          <cell r="C276">
            <v>209258076.63999999</v>
          </cell>
        </row>
        <row r="277">
          <cell r="C277">
            <v>0</v>
          </cell>
        </row>
        <row r="278">
          <cell r="C278">
            <v>175000000</v>
          </cell>
        </row>
        <row r="279">
          <cell r="C279">
            <v>239000000</v>
          </cell>
        </row>
        <row r="282">
          <cell r="C282">
            <v>29612123905.549999</v>
          </cell>
        </row>
        <row r="283">
          <cell r="C283">
            <v>21282225999.349998</v>
          </cell>
        </row>
        <row r="284">
          <cell r="C284">
            <v>0</v>
          </cell>
        </row>
        <row r="285">
          <cell r="C285">
            <v>14666193813.870001</v>
          </cell>
        </row>
        <row r="286">
          <cell r="C286">
            <v>3010666919.9000001</v>
          </cell>
        </row>
        <row r="287">
          <cell r="C287">
            <v>0</v>
          </cell>
        </row>
        <row r="288">
          <cell r="C288">
            <v>0</v>
          </cell>
        </row>
        <row r="289">
          <cell r="C289">
            <v>0</v>
          </cell>
        </row>
        <row r="292">
          <cell r="C292">
            <v>0</v>
          </cell>
        </row>
        <row r="293">
          <cell r="C293">
            <v>0</v>
          </cell>
        </row>
        <row r="294">
          <cell r="C294">
            <v>0</v>
          </cell>
        </row>
        <row r="296">
          <cell r="C296">
            <v>0</v>
          </cell>
        </row>
        <row r="297">
          <cell r="C297">
            <v>0</v>
          </cell>
        </row>
        <row r="298">
          <cell r="C298">
            <v>0</v>
          </cell>
        </row>
        <row r="299">
          <cell r="C299">
            <v>0</v>
          </cell>
        </row>
        <row r="300">
          <cell r="C300">
            <v>0</v>
          </cell>
        </row>
        <row r="301">
          <cell r="C301">
            <v>0</v>
          </cell>
        </row>
        <row r="302">
          <cell r="C302">
            <v>0</v>
          </cell>
        </row>
        <row r="303">
          <cell r="C303">
            <v>0</v>
          </cell>
        </row>
        <row r="306">
          <cell r="C306">
            <v>296764021.72000003</v>
          </cell>
        </row>
        <row r="307">
          <cell r="C307">
            <v>8813359226.6100006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7">
          <cell r="C17">
            <v>588195749.96000004</v>
          </cell>
          <cell r="I17">
            <v>58472989.530000001</v>
          </cell>
          <cell r="V17">
            <v>23910555.780000001</v>
          </cell>
          <cell r="AI17">
            <v>19977447.32</v>
          </cell>
          <cell r="AV17">
            <v>10916546.060000001</v>
          </cell>
          <cell r="BI17">
            <v>5573361.8200000003</v>
          </cell>
        </row>
        <row r="18">
          <cell r="C18">
            <v>40474295.130000003</v>
          </cell>
          <cell r="I18">
            <v>6744610.1600000001</v>
          </cell>
          <cell r="V18">
            <v>1716981.22</v>
          </cell>
          <cell r="AI18">
            <v>0</v>
          </cell>
          <cell r="AV18">
            <v>0</v>
          </cell>
          <cell r="BI18">
            <v>0</v>
          </cell>
        </row>
        <row r="19">
          <cell r="C19">
            <v>8630739.9700000007</v>
          </cell>
          <cell r="I19">
            <v>0</v>
          </cell>
          <cell r="V19">
            <v>0</v>
          </cell>
          <cell r="AI19">
            <v>0</v>
          </cell>
          <cell r="AV19">
            <v>1085178.48</v>
          </cell>
          <cell r="BI19">
            <v>0</v>
          </cell>
        </row>
        <row r="21">
          <cell r="C21">
            <v>3983921.34</v>
          </cell>
          <cell r="I21">
            <v>440120.9</v>
          </cell>
          <cell r="V21">
            <v>657411.79</v>
          </cell>
          <cell r="AI21">
            <v>0</v>
          </cell>
          <cell r="AV21">
            <v>136780.21</v>
          </cell>
          <cell r="BI21">
            <v>0</v>
          </cell>
        </row>
        <row r="22">
          <cell r="C22">
            <v>0</v>
          </cell>
          <cell r="I22">
            <v>0</v>
          </cell>
          <cell r="V22">
            <v>0</v>
          </cell>
          <cell r="AI22">
            <v>0</v>
          </cell>
          <cell r="AV22">
            <v>0</v>
          </cell>
          <cell r="BI22">
            <v>0</v>
          </cell>
        </row>
        <row r="23">
          <cell r="C23">
            <v>0</v>
          </cell>
          <cell r="I23">
            <v>0</v>
          </cell>
          <cell r="V23">
            <v>0</v>
          </cell>
          <cell r="AI23">
            <v>0</v>
          </cell>
          <cell r="AV23">
            <v>0</v>
          </cell>
          <cell r="BI23">
            <v>0</v>
          </cell>
        </row>
        <row r="24">
          <cell r="C24">
            <v>44358880</v>
          </cell>
          <cell r="I24">
            <v>15693000</v>
          </cell>
          <cell r="V24">
            <v>0</v>
          </cell>
          <cell r="AI24">
            <v>0</v>
          </cell>
          <cell r="AV24">
            <v>0</v>
          </cell>
          <cell r="BI24">
            <v>0</v>
          </cell>
        </row>
        <row r="26">
          <cell r="C26">
            <v>276204735.63</v>
          </cell>
          <cell r="I26">
            <v>28989004.969999999</v>
          </cell>
          <cell r="V26">
            <v>8057048.21</v>
          </cell>
          <cell r="AI26">
            <v>10008152.140000001</v>
          </cell>
          <cell r="AV26">
            <v>5212241.58</v>
          </cell>
          <cell r="BI26">
            <v>2872220.18</v>
          </cell>
        </row>
        <row r="27">
          <cell r="C27">
            <v>91098940.840000004</v>
          </cell>
          <cell r="I27">
            <v>14502617.369999999</v>
          </cell>
          <cell r="V27">
            <v>934569.64</v>
          </cell>
          <cell r="AI27">
            <v>591894.11</v>
          </cell>
          <cell r="AV27">
            <v>1716963.7</v>
          </cell>
          <cell r="BI27">
            <v>934569.64</v>
          </cell>
        </row>
        <row r="28">
          <cell r="C28">
            <v>2461319.62</v>
          </cell>
          <cell r="I28">
            <v>0</v>
          </cell>
          <cell r="V28">
            <v>858967.31</v>
          </cell>
          <cell r="AI28">
            <v>0</v>
          </cell>
          <cell r="AV28">
            <v>43354.42</v>
          </cell>
          <cell r="BI28">
            <v>0</v>
          </cell>
        </row>
        <row r="29">
          <cell r="C29">
            <v>187957207.55000001</v>
          </cell>
          <cell r="I29">
            <v>0</v>
          </cell>
          <cell r="V29">
            <v>0</v>
          </cell>
          <cell r="AI29">
            <v>0</v>
          </cell>
          <cell r="AV29">
            <v>520253.03</v>
          </cell>
          <cell r="BI29">
            <v>0</v>
          </cell>
        </row>
        <row r="30">
          <cell r="C30">
            <v>0</v>
          </cell>
        </row>
        <row r="32">
          <cell r="C32">
            <v>109757964.98</v>
          </cell>
          <cell r="I32">
            <v>9806333.2200000007</v>
          </cell>
          <cell r="V32">
            <v>3300712.32</v>
          </cell>
          <cell r="AI32">
            <v>2947539.03</v>
          </cell>
          <cell r="AV32">
            <v>1662378.03</v>
          </cell>
          <cell r="BI32">
            <v>805991.12</v>
          </cell>
        </row>
        <row r="33">
          <cell r="C33">
            <v>5932868.5199999996</v>
          </cell>
          <cell r="I33">
            <v>530072.61</v>
          </cell>
          <cell r="V33">
            <v>175552.6</v>
          </cell>
          <cell r="AI33">
            <v>159326.6</v>
          </cell>
          <cell r="AV33">
            <v>92722.94</v>
          </cell>
          <cell r="BI33">
            <v>43567.14</v>
          </cell>
        </row>
        <row r="34">
          <cell r="C34">
            <v>17798593.640000001</v>
          </cell>
          <cell r="I34">
            <v>1590216.59</v>
          </cell>
          <cell r="V34">
            <v>535250.84</v>
          </cell>
          <cell r="AI34">
            <v>477979.45</v>
          </cell>
          <cell r="AV34">
            <v>269574.96000000002</v>
          </cell>
          <cell r="BI34">
            <v>130701.3</v>
          </cell>
        </row>
        <row r="35">
          <cell r="C35">
            <v>59328632.369999997</v>
          </cell>
          <cell r="I35">
            <v>5300720.97</v>
          </cell>
          <cell r="V35">
            <v>1784169</v>
          </cell>
          <cell r="AI35">
            <v>1593264.44</v>
          </cell>
          <cell r="AV35">
            <v>898582.8</v>
          </cell>
          <cell r="BI35">
            <v>435670.9</v>
          </cell>
        </row>
        <row r="36">
          <cell r="C36">
            <v>5932868.5199999996</v>
          </cell>
          <cell r="I36">
            <v>530072.61</v>
          </cell>
          <cell r="V36">
            <v>178417.1</v>
          </cell>
          <cell r="AI36">
            <v>159326.6</v>
          </cell>
          <cell r="AV36">
            <v>89858.44</v>
          </cell>
          <cell r="BI36">
            <v>43567.14</v>
          </cell>
        </row>
        <row r="38">
          <cell r="C38">
            <v>60277890.299999997</v>
          </cell>
          <cell r="I38">
            <v>5385532.4199999999</v>
          </cell>
          <cell r="V38">
            <v>1812715.66</v>
          </cell>
          <cell r="AI38">
            <v>1618756.71</v>
          </cell>
          <cell r="AV38">
            <v>912960.16</v>
          </cell>
          <cell r="BI38">
            <v>442641.62</v>
          </cell>
        </row>
        <row r="39">
          <cell r="C39">
            <v>17798593.640000001</v>
          </cell>
          <cell r="I39">
            <v>1590216.59</v>
          </cell>
          <cell r="V39">
            <v>535250.84</v>
          </cell>
          <cell r="AI39">
            <v>477979.45</v>
          </cell>
          <cell r="AV39">
            <v>269574.96000000002</v>
          </cell>
          <cell r="BI39">
            <v>130701.3</v>
          </cell>
        </row>
        <row r="40">
          <cell r="C40">
            <v>35597181.490000002</v>
          </cell>
          <cell r="I40">
            <v>3180432.8</v>
          </cell>
          <cell r="V40">
            <v>1070501.43</v>
          </cell>
          <cell r="AI40">
            <v>955958.72</v>
          </cell>
          <cell r="AV40">
            <v>539149.75</v>
          </cell>
          <cell r="BI40">
            <v>261402.55</v>
          </cell>
        </row>
        <row r="41">
          <cell r="C41">
            <v>55710493.759999998</v>
          </cell>
          <cell r="I41">
            <v>4694938.2300000004</v>
          </cell>
          <cell r="V41">
            <v>1674429.38</v>
          </cell>
          <cell r="AI41">
            <v>1554932.77</v>
          </cell>
          <cell r="AV41">
            <v>987502.03</v>
          </cell>
          <cell r="BI41">
            <v>431063.96</v>
          </cell>
        </row>
        <row r="43">
          <cell r="C43">
            <v>0</v>
          </cell>
          <cell r="E43">
            <v>0</v>
          </cell>
          <cell r="R43">
            <v>0</v>
          </cell>
          <cell r="AE43">
            <v>0</v>
          </cell>
          <cell r="AR43">
            <v>0</v>
          </cell>
          <cell r="BE43">
            <v>0</v>
          </cell>
        </row>
        <row r="46">
          <cell r="C46">
            <v>4465446.33</v>
          </cell>
          <cell r="I46">
            <v>0</v>
          </cell>
          <cell r="V46">
            <v>0</v>
          </cell>
          <cell r="AI46">
            <v>0</v>
          </cell>
          <cell r="AV46">
            <v>895826.25</v>
          </cell>
          <cell r="BI46">
            <v>0</v>
          </cell>
        </row>
        <row r="47">
          <cell r="C47">
            <v>2123721.7200000002</v>
          </cell>
          <cell r="I47">
            <v>0</v>
          </cell>
          <cell r="V47">
            <v>0</v>
          </cell>
          <cell r="AI47">
            <v>0</v>
          </cell>
          <cell r="AV47">
            <v>705200.71</v>
          </cell>
          <cell r="BI47">
            <v>0</v>
          </cell>
        </row>
        <row r="48">
          <cell r="C48">
            <v>19054689</v>
          </cell>
          <cell r="I48">
            <v>7926738.75</v>
          </cell>
          <cell r="V48">
            <v>0</v>
          </cell>
          <cell r="AI48">
            <v>0</v>
          </cell>
          <cell r="AV48">
            <v>0</v>
          </cell>
          <cell r="BI48">
            <v>0</v>
          </cell>
        </row>
        <row r="49">
          <cell r="C49">
            <v>0</v>
          </cell>
          <cell r="I49">
            <v>0</v>
          </cell>
          <cell r="V49">
            <v>0</v>
          </cell>
          <cell r="AI49">
            <v>0</v>
          </cell>
          <cell r="AV49">
            <v>0</v>
          </cell>
          <cell r="BI49">
            <v>0</v>
          </cell>
        </row>
        <row r="50">
          <cell r="C50">
            <v>0</v>
          </cell>
          <cell r="I50">
            <v>0</v>
          </cell>
          <cell r="V50">
            <v>0</v>
          </cell>
          <cell r="AI50">
            <v>0</v>
          </cell>
          <cell r="AV50">
            <v>0</v>
          </cell>
          <cell r="BI50">
            <v>0</v>
          </cell>
        </row>
        <row r="52">
          <cell r="C52">
            <v>744249</v>
          </cell>
          <cell r="I52">
            <v>0</v>
          </cell>
          <cell r="V52">
            <v>0</v>
          </cell>
          <cell r="AI52">
            <v>0</v>
          </cell>
          <cell r="AV52">
            <v>142116</v>
          </cell>
          <cell r="BI52">
            <v>0</v>
          </cell>
        </row>
        <row r="53">
          <cell r="C53">
            <v>13915885</v>
          </cell>
          <cell r="I53">
            <v>0</v>
          </cell>
          <cell r="V53">
            <v>0</v>
          </cell>
          <cell r="AI53">
            <v>0</v>
          </cell>
          <cell r="AV53">
            <v>2633390</v>
          </cell>
          <cell r="BI53">
            <v>0</v>
          </cell>
        </row>
        <row r="54">
          <cell r="C54">
            <v>164245</v>
          </cell>
          <cell r="I54">
            <v>0</v>
          </cell>
          <cell r="V54">
            <v>0</v>
          </cell>
          <cell r="AI54">
            <v>0</v>
          </cell>
          <cell r="AV54">
            <v>39295</v>
          </cell>
          <cell r="BI54">
            <v>0</v>
          </cell>
        </row>
        <row r="55">
          <cell r="C55">
            <v>11908137.5</v>
          </cell>
          <cell r="I55">
            <v>0</v>
          </cell>
          <cell r="V55">
            <v>0</v>
          </cell>
          <cell r="AI55">
            <v>0</v>
          </cell>
          <cell r="AV55">
            <v>2361062.5</v>
          </cell>
          <cell r="BI55">
            <v>0</v>
          </cell>
        </row>
        <row r="56">
          <cell r="C56">
            <v>1817579.04</v>
          </cell>
          <cell r="I56">
            <v>0</v>
          </cell>
          <cell r="V56">
            <v>0</v>
          </cell>
          <cell r="AI56">
            <v>0</v>
          </cell>
          <cell r="AV56">
            <v>367436.95</v>
          </cell>
          <cell r="BI56">
            <v>0</v>
          </cell>
        </row>
        <row r="58">
          <cell r="C58">
            <v>408023</v>
          </cell>
          <cell r="I58">
            <v>391772</v>
          </cell>
          <cell r="V58">
            <v>0</v>
          </cell>
          <cell r="AI58">
            <v>0</v>
          </cell>
          <cell r="AV58">
            <v>0</v>
          </cell>
          <cell r="BI58">
            <v>0</v>
          </cell>
        </row>
        <row r="59">
          <cell r="C59">
            <v>0</v>
          </cell>
          <cell r="I59">
            <v>0</v>
          </cell>
          <cell r="V59">
            <v>0</v>
          </cell>
          <cell r="AI59">
            <v>0</v>
          </cell>
          <cell r="AV59">
            <v>0</v>
          </cell>
          <cell r="BI59">
            <v>0</v>
          </cell>
        </row>
        <row r="60">
          <cell r="C60">
            <v>22423.31</v>
          </cell>
          <cell r="I60">
            <v>2100</v>
          </cell>
          <cell r="V60">
            <v>18398.310000000001</v>
          </cell>
          <cell r="AI60">
            <v>0</v>
          </cell>
          <cell r="AV60">
            <v>0</v>
          </cell>
          <cell r="BI60">
            <v>0</v>
          </cell>
        </row>
        <row r="61">
          <cell r="C61">
            <v>45860</v>
          </cell>
          <cell r="I61">
            <v>0</v>
          </cell>
          <cell r="V61">
            <v>0</v>
          </cell>
          <cell r="AI61">
            <v>11420</v>
          </cell>
          <cell r="AV61">
            <v>0</v>
          </cell>
          <cell r="BI61">
            <v>0</v>
          </cell>
        </row>
        <row r="62">
          <cell r="C62">
            <v>0</v>
          </cell>
          <cell r="I62">
            <v>0</v>
          </cell>
          <cell r="V62">
            <v>0</v>
          </cell>
          <cell r="AI62">
            <v>0</v>
          </cell>
          <cell r="AV62">
            <v>0</v>
          </cell>
          <cell r="BI62">
            <v>0</v>
          </cell>
        </row>
        <row r="63">
          <cell r="C63">
            <v>196722.27</v>
          </cell>
          <cell r="I63">
            <v>0</v>
          </cell>
          <cell r="V63">
            <v>1719</v>
          </cell>
          <cell r="AI63">
            <v>41286.5</v>
          </cell>
          <cell r="AV63">
            <v>0</v>
          </cell>
          <cell r="BI63">
            <v>0</v>
          </cell>
        </row>
        <row r="64">
          <cell r="C64">
            <v>0</v>
          </cell>
          <cell r="I64">
            <v>0</v>
          </cell>
          <cell r="V64">
            <v>0</v>
          </cell>
          <cell r="AI64">
            <v>0</v>
          </cell>
          <cell r="AV64">
            <v>0</v>
          </cell>
          <cell r="BI64">
            <v>0</v>
          </cell>
        </row>
        <row r="66">
          <cell r="C66">
            <v>3087950.67</v>
          </cell>
          <cell r="I66">
            <v>742500</v>
          </cell>
          <cell r="V66">
            <v>0</v>
          </cell>
          <cell r="AI66">
            <v>126500</v>
          </cell>
          <cell r="AV66">
            <v>0</v>
          </cell>
          <cell r="BI66">
            <v>0</v>
          </cell>
        </row>
        <row r="67">
          <cell r="C67">
            <v>2557365.92</v>
          </cell>
          <cell r="I67">
            <v>0</v>
          </cell>
          <cell r="V67">
            <v>0</v>
          </cell>
          <cell r="AI67">
            <v>0</v>
          </cell>
          <cell r="AV67">
            <v>0</v>
          </cell>
          <cell r="BI67">
            <v>0</v>
          </cell>
        </row>
        <row r="68">
          <cell r="C68">
            <v>20382360.829999998</v>
          </cell>
          <cell r="I68">
            <v>6783736.2999999998</v>
          </cell>
          <cell r="V68">
            <v>0</v>
          </cell>
          <cell r="AI68">
            <v>0</v>
          </cell>
          <cell r="AV68">
            <v>0</v>
          </cell>
          <cell r="BI68">
            <v>0</v>
          </cell>
        </row>
        <row r="69">
          <cell r="C69">
            <v>8932056</v>
          </cell>
          <cell r="I69">
            <v>0</v>
          </cell>
          <cell r="V69">
            <v>0</v>
          </cell>
          <cell r="AI69">
            <v>0</v>
          </cell>
          <cell r="AV69">
            <v>0</v>
          </cell>
          <cell r="BI69">
            <v>0</v>
          </cell>
        </row>
        <row r="71">
          <cell r="C71">
            <v>9081260.3200000003</v>
          </cell>
          <cell r="I71">
            <v>0</v>
          </cell>
          <cell r="V71">
            <v>0</v>
          </cell>
          <cell r="AI71">
            <v>0</v>
          </cell>
          <cell r="AV71">
            <v>3637281.52</v>
          </cell>
          <cell r="BI71">
            <v>0</v>
          </cell>
        </row>
        <row r="72">
          <cell r="C72">
            <v>25075106.34</v>
          </cell>
          <cell r="I72">
            <v>0</v>
          </cell>
          <cell r="V72">
            <v>0</v>
          </cell>
          <cell r="AI72">
            <v>0</v>
          </cell>
          <cell r="AV72">
            <v>5318409.5999999996</v>
          </cell>
          <cell r="BI72">
            <v>0</v>
          </cell>
        </row>
        <row r="73">
          <cell r="C73">
            <v>571771</v>
          </cell>
          <cell r="I73">
            <v>1416</v>
          </cell>
          <cell r="V73">
            <v>0</v>
          </cell>
          <cell r="AI73">
            <v>0</v>
          </cell>
          <cell r="AV73">
            <v>58000</v>
          </cell>
          <cell r="BI73">
            <v>0</v>
          </cell>
        </row>
        <row r="74">
          <cell r="C74">
            <v>4406885</v>
          </cell>
          <cell r="I74">
            <v>0</v>
          </cell>
          <cell r="V74">
            <v>0</v>
          </cell>
          <cell r="AI74">
            <v>0</v>
          </cell>
          <cell r="AV74">
            <v>1424800</v>
          </cell>
          <cell r="BI74">
            <v>0</v>
          </cell>
        </row>
        <row r="76">
          <cell r="C76">
            <v>91870</v>
          </cell>
          <cell r="I76">
            <v>500</v>
          </cell>
          <cell r="V76">
            <v>19500</v>
          </cell>
          <cell r="AI76">
            <v>0</v>
          </cell>
          <cell r="AV76">
            <v>8970</v>
          </cell>
          <cell r="BI76">
            <v>0</v>
          </cell>
        </row>
        <row r="77">
          <cell r="C77">
            <v>2996864</v>
          </cell>
          <cell r="I77">
            <v>94350</v>
          </cell>
          <cell r="V77">
            <v>470620</v>
          </cell>
          <cell r="AI77">
            <v>0</v>
          </cell>
          <cell r="AV77">
            <v>65700</v>
          </cell>
          <cell r="BI77">
            <v>0</v>
          </cell>
        </row>
        <row r="78">
          <cell r="C78">
            <v>0</v>
          </cell>
          <cell r="I78">
            <v>0</v>
          </cell>
          <cell r="V78">
            <v>0</v>
          </cell>
          <cell r="AI78">
            <v>0</v>
          </cell>
          <cell r="AV78">
            <v>0</v>
          </cell>
          <cell r="BI78">
            <v>0</v>
          </cell>
        </row>
        <row r="79">
          <cell r="C79">
            <v>0</v>
          </cell>
          <cell r="I79">
            <v>0</v>
          </cell>
          <cell r="V79">
            <v>0</v>
          </cell>
          <cell r="AI79">
            <v>0</v>
          </cell>
          <cell r="AV79">
            <v>0</v>
          </cell>
          <cell r="BI79">
            <v>0</v>
          </cell>
        </row>
        <row r="81">
          <cell r="C81">
            <v>6505434</v>
          </cell>
          <cell r="I81">
            <v>0</v>
          </cell>
          <cell r="V81">
            <v>0</v>
          </cell>
          <cell r="AI81">
            <v>0</v>
          </cell>
          <cell r="AV81">
            <v>0</v>
          </cell>
          <cell r="BI81">
            <v>0</v>
          </cell>
        </row>
        <row r="82">
          <cell r="C82">
            <v>0</v>
          </cell>
          <cell r="E82">
            <v>0</v>
          </cell>
          <cell r="R82">
            <v>0</v>
          </cell>
          <cell r="AE82">
            <v>0</v>
          </cell>
          <cell r="AR82">
            <v>0</v>
          </cell>
          <cell r="BE82">
            <v>0</v>
          </cell>
        </row>
        <row r="84">
          <cell r="C84">
            <v>3003240.43</v>
          </cell>
          <cell r="I84">
            <v>0</v>
          </cell>
          <cell r="V84">
            <v>0</v>
          </cell>
          <cell r="AI84">
            <v>0</v>
          </cell>
          <cell r="AV84">
            <v>510000</v>
          </cell>
          <cell r="BI84">
            <v>0</v>
          </cell>
        </row>
        <row r="85">
          <cell r="C85">
            <v>309677</v>
          </cell>
          <cell r="I85">
            <v>282000</v>
          </cell>
          <cell r="V85">
            <v>0</v>
          </cell>
          <cell r="AI85">
            <v>27677</v>
          </cell>
          <cell r="AV85">
            <v>0</v>
          </cell>
          <cell r="BI85">
            <v>0</v>
          </cell>
        </row>
        <row r="86">
          <cell r="C86">
            <v>0</v>
          </cell>
          <cell r="I86">
            <v>0</v>
          </cell>
          <cell r="V86">
            <v>0</v>
          </cell>
          <cell r="AI86">
            <v>0</v>
          </cell>
          <cell r="AV86">
            <v>0</v>
          </cell>
          <cell r="BI86">
            <v>0</v>
          </cell>
        </row>
        <row r="88">
          <cell r="C88">
            <v>1441000</v>
          </cell>
          <cell r="I88">
            <v>0</v>
          </cell>
          <cell r="V88">
            <v>0</v>
          </cell>
          <cell r="AI88">
            <v>0</v>
          </cell>
          <cell r="AV88">
            <v>321000</v>
          </cell>
          <cell r="BI88">
            <v>0</v>
          </cell>
        </row>
        <row r="89">
          <cell r="C89">
            <v>0</v>
          </cell>
          <cell r="I89">
            <v>0</v>
          </cell>
          <cell r="V89">
            <v>0</v>
          </cell>
          <cell r="AI89">
            <v>0</v>
          </cell>
          <cell r="AV89">
            <v>0</v>
          </cell>
          <cell r="BI89">
            <v>0</v>
          </cell>
        </row>
        <row r="90">
          <cell r="C90">
            <v>501886</v>
          </cell>
          <cell r="I90">
            <v>0</v>
          </cell>
          <cell r="V90">
            <v>0</v>
          </cell>
          <cell r="AI90">
            <v>0</v>
          </cell>
          <cell r="AV90">
            <v>124878.6</v>
          </cell>
          <cell r="BI90">
            <v>0</v>
          </cell>
        </row>
        <row r="91">
          <cell r="C91">
            <v>251836.17</v>
          </cell>
          <cell r="I91">
            <v>0</v>
          </cell>
          <cell r="V91">
            <v>0</v>
          </cell>
          <cell r="AI91">
            <v>0</v>
          </cell>
          <cell r="AV91">
            <v>21000</v>
          </cell>
          <cell r="BI91">
            <v>0</v>
          </cell>
        </row>
        <row r="92">
          <cell r="C92">
            <v>0</v>
          </cell>
          <cell r="I92">
            <v>0</v>
          </cell>
          <cell r="V92">
            <v>0</v>
          </cell>
          <cell r="AI92">
            <v>0</v>
          </cell>
          <cell r="AV92">
            <v>0</v>
          </cell>
          <cell r="BI92">
            <v>0</v>
          </cell>
        </row>
        <row r="93">
          <cell r="C93">
            <v>1786000</v>
          </cell>
          <cell r="I93">
            <v>0</v>
          </cell>
          <cell r="V93">
            <v>0</v>
          </cell>
          <cell r="AI93">
            <v>60000</v>
          </cell>
          <cell r="AV93">
            <v>546000</v>
          </cell>
          <cell r="BI93">
            <v>0</v>
          </cell>
        </row>
        <row r="94">
          <cell r="C94">
            <v>6492056.3799999999</v>
          </cell>
          <cell r="I94">
            <v>3919881.28</v>
          </cell>
          <cell r="V94">
            <v>0</v>
          </cell>
          <cell r="AI94">
            <v>0</v>
          </cell>
          <cell r="AV94">
            <v>0</v>
          </cell>
          <cell r="BI94">
            <v>0</v>
          </cell>
        </row>
        <row r="95">
          <cell r="C95">
            <v>0</v>
          </cell>
          <cell r="I95">
            <v>0</v>
          </cell>
          <cell r="V95">
            <v>0</v>
          </cell>
          <cell r="AI95">
            <v>0</v>
          </cell>
          <cell r="AV95">
            <v>0</v>
          </cell>
          <cell r="BI95">
            <v>0</v>
          </cell>
        </row>
        <row r="97">
          <cell r="C97">
            <v>5259023.49</v>
          </cell>
          <cell r="I97">
            <v>0</v>
          </cell>
          <cell r="V97">
            <v>0</v>
          </cell>
          <cell r="AI97">
            <v>0</v>
          </cell>
          <cell r="AV97">
            <v>224539.5</v>
          </cell>
          <cell r="BI97">
            <v>0</v>
          </cell>
        </row>
        <row r="98">
          <cell r="C98">
            <v>0</v>
          </cell>
          <cell r="I98">
            <v>0</v>
          </cell>
          <cell r="V98">
            <v>0</v>
          </cell>
          <cell r="AI98">
            <v>0</v>
          </cell>
          <cell r="AV98">
            <v>0</v>
          </cell>
          <cell r="BI98">
            <v>0</v>
          </cell>
        </row>
        <row r="100">
          <cell r="C100">
            <v>8694757.3699999992</v>
          </cell>
          <cell r="I100">
            <v>0</v>
          </cell>
          <cell r="V100">
            <v>0</v>
          </cell>
          <cell r="AI100">
            <v>1724</v>
          </cell>
          <cell r="AV100">
            <v>53876.97</v>
          </cell>
          <cell r="BI100">
            <v>0</v>
          </cell>
        </row>
        <row r="101">
          <cell r="C101">
            <v>969899</v>
          </cell>
          <cell r="I101">
            <v>0</v>
          </cell>
          <cell r="V101">
            <v>0</v>
          </cell>
          <cell r="AI101">
            <v>0</v>
          </cell>
          <cell r="AV101">
            <v>256368</v>
          </cell>
          <cell r="BI101">
            <v>0</v>
          </cell>
        </row>
        <row r="104">
          <cell r="C104">
            <v>1703439.94</v>
          </cell>
          <cell r="I104">
            <v>0</v>
          </cell>
          <cell r="V104">
            <v>0</v>
          </cell>
          <cell r="AI104">
            <v>0</v>
          </cell>
          <cell r="AV104">
            <v>530207</v>
          </cell>
          <cell r="BI104">
            <v>0</v>
          </cell>
        </row>
        <row r="105">
          <cell r="C105">
            <v>0</v>
          </cell>
          <cell r="I105">
            <v>0</v>
          </cell>
          <cell r="V105">
            <v>0</v>
          </cell>
          <cell r="AI105">
            <v>0</v>
          </cell>
          <cell r="AV105">
            <v>0</v>
          </cell>
          <cell r="BI105">
            <v>0</v>
          </cell>
        </row>
        <row r="106">
          <cell r="C106">
            <v>2253075.19</v>
          </cell>
          <cell r="I106">
            <v>214189.09</v>
          </cell>
          <cell r="V106">
            <v>0</v>
          </cell>
          <cell r="AI106">
            <v>31478.55</v>
          </cell>
          <cell r="AV106">
            <v>0</v>
          </cell>
          <cell r="BI106">
            <v>0</v>
          </cell>
        </row>
        <row r="107">
          <cell r="C107">
            <v>25095</v>
          </cell>
          <cell r="I107">
            <v>0</v>
          </cell>
          <cell r="V107">
            <v>0</v>
          </cell>
          <cell r="AI107">
            <v>0</v>
          </cell>
          <cell r="AV107">
            <v>0</v>
          </cell>
          <cell r="BI107">
            <v>0</v>
          </cell>
        </row>
        <row r="109">
          <cell r="C109">
            <v>3201107.34</v>
          </cell>
          <cell r="I109">
            <v>336671.87</v>
          </cell>
          <cell r="V109">
            <v>0</v>
          </cell>
          <cell r="AI109">
            <v>0</v>
          </cell>
          <cell r="AV109">
            <v>262931.20000000001</v>
          </cell>
          <cell r="BI109">
            <v>0</v>
          </cell>
        </row>
        <row r="111">
          <cell r="C111">
            <v>88544.02</v>
          </cell>
          <cell r="I111">
            <v>0</v>
          </cell>
          <cell r="V111">
            <v>0</v>
          </cell>
          <cell r="AI111">
            <v>0</v>
          </cell>
          <cell r="AV111">
            <v>26400</v>
          </cell>
          <cell r="BI111">
            <v>0</v>
          </cell>
        </row>
        <row r="112">
          <cell r="C112">
            <v>49270.559999999998</v>
          </cell>
          <cell r="I112">
            <v>0</v>
          </cell>
          <cell r="V112">
            <v>0</v>
          </cell>
          <cell r="AI112">
            <v>0</v>
          </cell>
          <cell r="AV112">
            <v>12958.92</v>
          </cell>
          <cell r="BI112">
            <v>0</v>
          </cell>
        </row>
        <row r="113">
          <cell r="C113">
            <v>14270</v>
          </cell>
          <cell r="I113">
            <v>0</v>
          </cell>
          <cell r="V113">
            <v>0</v>
          </cell>
          <cell r="AI113">
            <v>0</v>
          </cell>
          <cell r="AV113">
            <v>0</v>
          </cell>
          <cell r="BI113">
            <v>0</v>
          </cell>
        </row>
        <row r="114">
          <cell r="C114">
            <v>115123.81</v>
          </cell>
          <cell r="I114">
            <v>0</v>
          </cell>
          <cell r="V114">
            <v>0</v>
          </cell>
          <cell r="AI114">
            <v>0</v>
          </cell>
          <cell r="AV114">
            <v>14070</v>
          </cell>
          <cell r="BI114">
            <v>0</v>
          </cell>
        </row>
        <row r="115">
          <cell r="C115">
            <v>0</v>
          </cell>
          <cell r="I115">
            <v>0</v>
          </cell>
          <cell r="V115">
            <v>0</v>
          </cell>
          <cell r="AI115">
            <v>0</v>
          </cell>
          <cell r="AV115">
            <v>0</v>
          </cell>
          <cell r="BI115">
            <v>0</v>
          </cell>
        </row>
        <row r="116">
          <cell r="C116">
            <v>104795.64</v>
          </cell>
          <cell r="I116">
            <v>0</v>
          </cell>
          <cell r="V116">
            <v>0</v>
          </cell>
          <cell r="AI116">
            <v>0</v>
          </cell>
          <cell r="AV116">
            <v>1060</v>
          </cell>
          <cell r="BI116">
            <v>0</v>
          </cell>
        </row>
        <row r="117">
          <cell r="C117">
            <v>96046.01</v>
          </cell>
          <cell r="I117">
            <v>0</v>
          </cell>
          <cell r="V117">
            <v>0</v>
          </cell>
          <cell r="AI117">
            <v>0</v>
          </cell>
          <cell r="AV117">
            <v>17714.919999999998</v>
          </cell>
          <cell r="BI117">
            <v>0</v>
          </cell>
        </row>
        <row r="119">
          <cell r="C119">
            <v>130886.64</v>
          </cell>
          <cell r="I119">
            <v>0</v>
          </cell>
          <cell r="V119">
            <v>0</v>
          </cell>
          <cell r="AI119">
            <v>0</v>
          </cell>
          <cell r="AV119">
            <v>49861.64</v>
          </cell>
          <cell r="BI119">
            <v>0</v>
          </cell>
        </row>
        <row r="120">
          <cell r="C120">
            <v>743849.26</v>
          </cell>
          <cell r="I120">
            <v>17430</v>
          </cell>
          <cell r="V120">
            <v>0</v>
          </cell>
          <cell r="AI120">
            <v>0</v>
          </cell>
          <cell r="AV120">
            <v>223980.79999999999</v>
          </cell>
          <cell r="BI120">
            <v>0</v>
          </cell>
        </row>
        <row r="122">
          <cell r="C122">
            <v>869596.4</v>
          </cell>
          <cell r="I122">
            <v>33531.760000000002</v>
          </cell>
          <cell r="V122">
            <v>37589.47</v>
          </cell>
          <cell r="AI122">
            <v>4282.97</v>
          </cell>
          <cell r="AV122">
            <v>39207.07</v>
          </cell>
          <cell r="BI122">
            <v>0</v>
          </cell>
        </row>
        <row r="123">
          <cell r="C123">
            <v>0</v>
          </cell>
          <cell r="I123">
            <v>0</v>
          </cell>
          <cell r="V123">
            <v>0</v>
          </cell>
          <cell r="AI123">
            <v>0</v>
          </cell>
          <cell r="AV123">
            <v>0</v>
          </cell>
          <cell r="BI123">
            <v>0</v>
          </cell>
        </row>
        <row r="124">
          <cell r="C124">
            <v>4265056.0599999996</v>
          </cell>
          <cell r="I124">
            <v>152431.20000000001</v>
          </cell>
          <cell r="V124">
            <v>56748.56</v>
          </cell>
          <cell r="AI124">
            <v>106143.6</v>
          </cell>
          <cell r="AV124">
            <v>151678.42000000001</v>
          </cell>
          <cell r="BI124">
            <v>0</v>
          </cell>
        </row>
        <row r="125">
          <cell r="C125">
            <v>84827</v>
          </cell>
          <cell r="I125">
            <v>0</v>
          </cell>
          <cell r="V125">
            <v>0</v>
          </cell>
          <cell r="AI125">
            <v>0</v>
          </cell>
          <cell r="AV125">
            <v>0</v>
          </cell>
          <cell r="BI125">
            <v>0</v>
          </cell>
        </row>
        <row r="126">
          <cell r="C126">
            <v>1403670.27</v>
          </cell>
          <cell r="I126">
            <v>5973.28</v>
          </cell>
          <cell r="V126">
            <v>0</v>
          </cell>
          <cell r="AI126">
            <v>0</v>
          </cell>
          <cell r="AV126">
            <v>110135.05</v>
          </cell>
          <cell r="BI126">
            <v>0</v>
          </cell>
        </row>
        <row r="127">
          <cell r="C127">
            <v>0</v>
          </cell>
          <cell r="I127">
            <v>0</v>
          </cell>
          <cell r="V127">
            <v>0</v>
          </cell>
          <cell r="AI127">
            <v>0</v>
          </cell>
          <cell r="AV127">
            <v>0</v>
          </cell>
          <cell r="BI127">
            <v>0</v>
          </cell>
        </row>
        <row r="128">
          <cell r="C128">
            <v>5235</v>
          </cell>
          <cell r="I128">
            <v>0</v>
          </cell>
          <cell r="V128">
            <v>0</v>
          </cell>
          <cell r="AI128">
            <v>0</v>
          </cell>
          <cell r="AV128">
            <v>0</v>
          </cell>
          <cell r="BI128">
            <v>0</v>
          </cell>
        </row>
        <row r="129">
          <cell r="C129">
            <v>51938.45</v>
          </cell>
          <cell r="I129">
            <v>0</v>
          </cell>
          <cell r="V129">
            <v>0</v>
          </cell>
          <cell r="AI129">
            <v>0</v>
          </cell>
          <cell r="AV129">
            <v>14114.67</v>
          </cell>
          <cell r="BI129">
            <v>0</v>
          </cell>
        </row>
        <row r="132">
          <cell r="C132">
            <v>846629500</v>
          </cell>
          <cell r="I132">
            <v>0</v>
          </cell>
          <cell r="V132">
            <v>0</v>
          </cell>
          <cell r="AI132">
            <v>274210000</v>
          </cell>
          <cell r="AV132">
            <v>0</v>
          </cell>
          <cell r="BI132">
            <v>0</v>
          </cell>
        </row>
        <row r="133">
          <cell r="C133">
            <v>529706250</v>
          </cell>
          <cell r="I133">
            <v>0</v>
          </cell>
          <cell r="V133">
            <v>0</v>
          </cell>
          <cell r="AI133">
            <v>0</v>
          </cell>
          <cell r="AV133">
            <v>0</v>
          </cell>
          <cell r="BI133">
            <v>0</v>
          </cell>
        </row>
        <row r="135">
          <cell r="C135">
            <v>0</v>
          </cell>
          <cell r="E135">
            <v>0</v>
          </cell>
          <cell r="R135">
            <v>0</v>
          </cell>
          <cell r="AE135">
            <v>0</v>
          </cell>
          <cell r="AR135">
            <v>0</v>
          </cell>
          <cell r="BE135">
            <v>0</v>
          </cell>
        </row>
        <row r="136">
          <cell r="C136">
            <v>0</v>
          </cell>
          <cell r="E136">
            <v>0</v>
          </cell>
          <cell r="R136">
            <v>0</v>
          </cell>
          <cell r="AE136">
            <v>0</v>
          </cell>
          <cell r="AR136">
            <v>0</v>
          </cell>
          <cell r="BE136">
            <v>0</v>
          </cell>
        </row>
        <row r="137">
          <cell r="C137">
            <v>0</v>
          </cell>
          <cell r="E137">
            <v>0</v>
          </cell>
          <cell r="R137">
            <v>0</v>
          </cell>
          <cell r="AE137">
            <v>0</v>
          </cell>
          <cell r="AR137">
            <v>0</v>
          </cell>
          <cell r="BE137">
            <v>0</v>
          </cell>
        </row>
        <row r="138">
          <cell r="C138">
            <v>0</v>
          </cell>
          <cell r="E138">
            <v>0</v>
          </cell>
          <cell r="R138">
            <v>0</v>
          </cell>
          <cell r="AE138">
            <v>0</v>
          </cell>
          <cell r="AR138">
            <v>0</v>
          </cell>
          <cell r="BE138">
            <v>0</v>
          </cell>
        </row>
        <row r="139">
          <cell r="C139">
            <v>0</v>
          </cell>
          <cell r="E139">
            <v>0</v>
          </cell>
          <cell r="R139">
            <v>0</v>
          </cell>
          <cell r="AE139">
            <v>0</v>
          </cell>
          <cell r="AR139">
            <v>0</v>
          </cell>
          <cell r="BE139">
            <v>0</v>
          </cell>
        </row>
        <row r="140">
          <cell r="C140">
            <v>0</v>
          </cell>
          <cell r="E140">
            <v>0</v>
          </cell>
          <cell r="R140">
            <v>0</v>
          </cell>
          <cell r="AE140">
            <v>0</v>
          </cell>
          <cell r="AR140">
            <v>0</v>
          </cell>
          <cell r="BE140">
            <v>0</v>
          </cell>
        </row>
        <row r="141">
          <cell r="C141">
            <v>0</v>
          </cell>
          <cell r="E141">
            <v>0</v>
          </cell>
          <cell r="R141">
            <v>0</v>
          </cell>
          <cell r="AE141">
            <v>0</v>
          </cell>
          <cell r="AR141">
            <v>0</v>
          </cell>
          <cell r="BE141">
            <v>0</v>
          </cell>
        </row>
        <row r="142">
          <cell r="C142">
            <v>0</v>
          </cell>
          <cell r="E142">
            <v>0</v>
          </cell>
          <cell r="R142">
            <v>0</v>
          </cell>
          <cell r="AE142">
            <v>0</v>
          </cell>
          <cell r="AR142">
            <v>0</v>
          </cell>
          <cell r="BE142">
            <v>0</v>
          </cell>
        </row>
        <row r="143">
          <cell r="C143">
            <v>0</v>
          </cell>
          <cell r="E143">
            <v>0</v>
          </cell>
          <cell r="R143">
            <v>0</v>
          </cell>
          <cell r="AE143">
            <v>0</v>
          </cell>
          <cell r="AR143">
            <v>0</v>
          </cell>
          <cell r="BE143">
            <v>0</v>
          </cell>
        </row>
        <row r="144">
          <cell r="C144">
            <v>0</v>
          </cell>
          <cell r="E144">
            <v>0</v>
          </cell>
          <cell r="R144">
            <v>0</v>
          </cell>
          <cell r="AE144">
            <v>0</v>
          </cell>
          <cell r="AR144">
            <v>0</v>
          </cell>
          <cell r="BE144">
            <v>0</v>
          </cell>
        </row>
        <row r="146">
          <cell r="C146">
            <v>0</v>
          </cell>
          <cell r="E146">
            <v>0</v>
          </cell>
          <cell r="R146">
            <v>0</v>
          </cell>
          <cell r="AE146">
            <v>0</v>
          </cell>
          <cell r="AR146">
            <v>0</v>
          </cell>
          <cell r="BE146">
            <v>0</v>
          </cell>
        </row>
        <row r="147">
          <cell r="C147">
            <v>0</v>
          </cell>
          <cell r="E147">
            <v>0</v>
          </cell>
          <cell r="R147">
            <v>0</v>
          </cell>
          <cell r="AE147">
            <v>0</v>
          </cell>
          <cell r="AR147">
            <v>0</v>
          </cell>
          <cell r="BE147">
            <v>0</v>
          </cell>
        </row>
        <row r="148">
          <cell r="C148">
            <v>0</v>
          </cell>
          <cell r="E148">
            <v>0</v>
          </cell>
          <cell r="R148">
            <v>0</v>
          </cell>
          <cell r="AE148">
            <v>0</v>
          </cell>
          <cell r="AR148">
            <v>0</v>
          </cell>
          <cell r="BE148">
            <v>0</v>
          </cell>
        </row>
        <row r="149">
          <cell r="C149">
            <v>0</v>
          </cell>
          <cell r="E149">
            <v>0</v>
          </cell>
          <cell r="R149">
            <v>0</v>
          </cell>
          <cell r="AE149">
            <v>0</v>
          </cell>
          <cell r="AR149">
            <v>0</v>
          </cell>
          <cell r="BE149">
            <v>0</v>
          </cell>
        </row>
        <row r="150">
          <cell r="C150">
            <v>33627000</v>
          </cell>
          <cell r="I150">
            <v>0</v>
          </cell>
          <cell r="V150">
            <v>0</v>
          </cell>
          <cell r="AI150">
            <v>6500000</v>
          </cell>
          <cell r="AV150">
            <v>0</v>
          </cell>
          <cell r="BI150">
            <v>0</v>
          </cell>
        </row>
        <row r="151">
          <cell r="C151">
            <v>0</v>
          </cell>
          <cell r="E151">
            <v>0</v>
          </cell>
          <cell r="R151">
            <v>0</v>
          </cell>
          <cell r="AE151">
            <v>0</v>
          </cell>
          <cell r="AR151">
            <v>0</v>
          </cell>
          <cell r="BE151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3">
          <cell r="C163">
            <v>0</v>
          </cell>
        </row>
        <row r="164">
          <cell r="C164">
            <v>0</v>
          </cell>
        </row>
        <row r="165">
          <cell r="C165">
            <v>0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3">
          <cell r="C173">
            <v>0</v>
          </cell>
          <cell r="I173">
            <v>0</v>
          </cell>
          <cell r="V173">
            <v>0</v>
          </cell>
          <cell r="AI173">
            <v>0</v>
          </cell>
          <cell r="AV173">
            <v>0</v>
          </cell>
          <cell r="BI173">
            <v>0</v>
          </cell>
        </row>
        <row r="174">
          <cell r="C174">
            <v>0</v>
          </cell>
          <cell r="I174">
            <v>0</v>
          </cell>
          <cell r="V174">
            <v>0</v>
          </cell>
          <cell r="AI174">
            <v>0</v>
          </cell>
          <cell r="AV174">
            <v>0</v>
          </cell>
          <cell r="BI174">
            <v>0</v>
          </cell>
        </row>
        <row r="175">
          <cell r="C175">
            <v>0</v>
          </cell>
          <cell r="I175">
            <v>0</v>
          </cell>
          <cell r="V175">
            <v>0</v>
          </cell>
          <cell r="AI175">
            <v>0</v>
          </cell>
          <cell r="AV175">
            <v>0</v>
          </cell>
          <cell r="BI175">
            <v>0</v>
          </cell>
        </row>
        <row r="176">
          <cell r="C176">
            <v>8094843.7599999998</v>
          </cell>
          <cell r="I176">
            <v>0</v>
          </cell>
          <cell r="V176">
            <v>0</v>
          </cell>
          <cell r="AI176">
            <v>0</v>
          </cell>
          <cell r="AV176">
            <v>0</v>
          </cell>
          <cell r="BI176">
            <v>0</v>
          </cell>
        </row>
        <row r="177">
          <cell r="C177">
            <v>3089394</v>
          </cell>
          <cell r="I177">
            <v>0</v>
          </cell>
          <cell r="V177">
            <v>0</v>
          </cell>
          <cell r="AI177">
            <v>0</v>
          </cell>
          <cell r="AV177">
            <v>0</v>
          </cell>
          <cell r="BI177">
            <v>0</v>
          </cell>
        </row>
        <row r="178">
          <cell r="C178">
            <v>114981.83</v>
          </cell>
          <cell r="I178">
            <v>0</v>
          </cell>
          <cell r="V178">
            <v>0</v>
          </cell>
          <cell r="AI178">
            <v>0</v>
          </cell>
          <cell r="AV178">
            <v>0</v>
          </cell>
          <cell r="BI178">
            <v>0</v>
          </cell>
        </row>
        <row r="179">
          <cell r="C179">
            <v>315000</v>
          </cell>
          <cell r="I179">
            <v>0</v>
          </cell>
          <cell r="V179">
            <v>0</v>
          </cell>
          <cell r="AI179">
            <v>0</v>
          </cell>
          <cell r="AV179">
            <v>0</v>
          </cell>
          <cell r="BI179">
            <v>0</v>
          </cell>
        </row>
        <row r="180">
          <cell r="C180">
            <v>29700</v>
          </cell>
          <cell r="I180">
            <v>0</v>
          </cell>
          <cell r="V180">
            <v>0</v>
          </cell>
          <cell r="AI180">
            <v>0</v>
          </cell>
          <cell r="AV180">
            <v>0</v>
          </cell>
          <cell r="BI180">
            <v>0</v>
          </cell>
        </row>
        <row r="182">
          <cell r="C182">
            <v>0</v>
          </cell>
          <cell r="I182">
            <v>0</v>
          </cell>
          <cell r="V182">
            <v>0</v>
          </cell>
          <cell r="AI182">
            <v>0</v>
          </cell>
          <cell r="AV182">
            <v>0</v>
          </cell>
          <cell r="BI182">
            <v>0</v>
          </cell>
        </row>
        <row r="184">
          <cell r="C184">
            <v>16176946.67</v>
          </cell>
          <cell r="I184">
            <v>0</v>
          </cell>
          <cell r="V184">
            <v>0</v>
          </cell>
          <cell r="AI184">
            <v>0</v>
          </cell>
          <cell r="AV184">
            <v>0</v>
          </cell>
          <cell r="BI184">
            <v>0</v>
          </cell>
        </row>
        <row r="187">
          <cell r="I187">
            <v>0</v>
          </cell>
          <cell r="V187">
            <v>0</v>
          </cell>
          <cell r="AI187">
            <v>0</v>
          </cell>
          <cell r="AV187">
            <v>0</v>
          </cell>
          <cell r="BI187">
            <v>0</v>
          </cell>
        </row>
        <row r="188">
          <cell r="C188">
            <v>115692.38</v>
          </cell>
          <cell r="I188">
            <v>0</v>
          </cell>
          <cell r="V188">
            <v>0</v>
          </cell>
          <cell r="AI188">
            <v>0</v>
          </cell>
          <cell r="AV188">
            <v>0</v>
          </cell>
          <cell r="BI188">
            <v>0</v>
          </cell>
        </row>
        <row r="189">
          <cell r="C189">
            <v>54951142</v>
          </cell>
        </row>
        <row r="190">
          <cell r="C190">
            <v>54951142</v>
          </cell>
          <cell r="I190">
            <v>0</v>
          </cell>
          <cell r="V190">
            <v>0</v>
          </cell>
          <cell r="AI190">
            <v>0</v>
          </cell>
          <cell r="AV190">
            <v>0</v>
          </cell>
          <cell r="BI190">
            <v>0</v>
          </cell>
        </row>
        <row r="192">
          <cell r="C192">
            <v>0</v>
          </cell>
          <cell r="E192">
            <v>0</v>
          </cell>
          <cell r="R192">
            <v>0</v>
          </cell>
          <cell r="AE192">
            <v>0</v>
          </cell>
          <cell r="AR192">
            <v>0</v>
          </cell>
          <cell r="BE192">
            <v>0</v>
          </cell>
        </row>
        <row r="193">
          <cell r="C193">
            <v>22839041.969999999</v>
          </cell>
          <cell r="I193">
            <v>0</v>
          </cell>
          <cell r="V193">
            <v>12823527.789999999</v>
          </cell>
          <cell r="AI193">
            <v>0</v>
          </cell>
          <cell r="AV193">
            <v>0</v>
          </cell>
          <cell r="BI193">
            <v>0</v>
          </cell>
        </row>
        <row r="194">
          <cell r="C194">
            <v>242120</v>
          </cell>
          <cell r="I194">
            <v>0</v>
          </cell>
          <cell r="V194">
            <v>0</v>
          </cell>
          <cell r="AI194">
            <v>0</v>
          </cell>
          <cell r="AV194">
            <v>0</v>
          </cell>
          <cell r="BI194">
            <v>0</v>
          </cell>
        </row>
        <row r="195">
          <cell r="C195">
            <v>5902891.0300000003</v>
          </cell>
          <cell r="I195">
            <v>0</v>
          </cell>
          <cell r="V195">
            <v>2915999.45</v>
          </cell>
          <cell r="AI195">
            <v>0</v>
          </cell>
          <cell r="AV195">
            <v>0</v>
          </cell>
          <cell r="BI195">
            <v>0</v>
          </cell>
        </row>
        <row r="196">
          <cell r="C196">
            <v>34723797.659999996</v>
          </cell>
          <cell r="I196">
            <v>0</v>
          </cell>
          <cell r="V196">
            <v>2672249.84</v>
          </cell>
          <cell r="AI196">
            <v>0</v>
          </cell>
          <cell r="AV196">
            <v>0</v>
          </cell>
          <cell r="BI196">
            <v>0</v>
          </cell>
        </row>
        <row r="197">
          <cell r="C197">
            <v>0</v>
          </cell>
          <cell r="E197">
            <v>0</v>
          </cell>
          <cell r="R197">
            <v>0</v>
          </cell>
          <cell r="AE197">
            <v>0</v>
          </cell>
          <cell r="AR197">
            <v>0</v>
          </cell>
          <cell r="BE197">
            <v>0</v>
          </cell>
        </row>
        <row r="199">
          <cell r="C199">
            <v>234675</v>
          </cell>
          <cell r="I199">
            <v>0</v>
          </cell>
          <cell r="V199">
            <v>0</v>
          </cell>
          <cell r="AI199">
            <v>0</v>
          </cell>
          <cell r="AV199">
            <v>0</v>
          </cell>
          <cell r="BI199">
            <v>0</v>
          </cell>
        </row>
        <row r="200">
          <cell r="C200">
            <v>0</v>
          </cell>
          <cell r="I200">
            <v>0</v>
          </cell>
          <cell r="V200">
            <v>0</v>
          </cell>
          <cell r="AI200">
            <v>0</v>
          </cell>
          <cell r="AV200">
            <v>0</v>
          </cell>
          <cell r="BI200">
            <v>0</v>
          </cell>
        </row>
        <row r="203">
          <cell r="C203">
            <v>3348733.03</v>
          </cell>
          <cell r="I203">
            <v>0</v>
          </cell>
          <cell r="V203">
            <v>0</v>
          </cell>
          <cell r="AI203">
            <v>0</v>
          </cell>
          <cell r="AV203">
            <v>0</v>
          </cell>
          <cell r="BI203">
            <v>0</v>
          </cell>
        </row>
        <row r="204">
          <cell r="C204">
            <v>7770223.0499999998</v>
          </cell>
          <cell r="I204">
            <v>0</v>
          </cell>
          <cell r="V204">
            <v>0</v>
          </cell>
          <cell r="AI204">
            <v>0</v>
          </cell>
          <cell r="AV204">
            <v>5284424.53</v>
          </cell>
          <cell r="BI204">
            <v>0</v>
          </cell>
        </row>
        <row r="205">
          <cell r="C205">
            <v>5245975.07</v>
          </cell>
          <cell r="I205">
            <v>0</v>
          </cell>
          <cell r="V205">
            <v>0</v>
          </cell>
          <cell r="AI205">
            <v>0</v>
          </cell>
          <cell r="AV205">
            <v>2511964.4</v>
          </cell>
          <cell r="BI205">
            <v>0</v>
          </cell>
        </row>
        <row r="208">
          <cell r="C208">
            <v>5955679.1699999999</v>
          </cell>
          <cell r="I208">
            <v>0</v>
          </cell>
          <cell r="V208">
            <v>1756739.17</v>
          </cell>
          <cell r="AI208">
            <v>0</v>
          </cell>
          <cell r="AV208">
            <v>0</v>
          </cell>
          <cell r="BI208">
            <v>0</v>
          </cell>
        </row>
        <row r="209">
          <cell r="C209">
            <v>0</v>
          </cell>
          <cell r="I209">
            <v>0</v>
          </cell>
          <cell r="V209">
            <v>0</v>
          </cell>
          <cell r="AI209">
            <v>0</v>
          </cell>
          <cell r="AV209">
            <v>0</v>
          </cell>
          <cell r="BI209">
            <v>0</v>
          </cell>
        </row>
        <row r="210">
          <cell r="C210">
            <v>0</v>
          </cell>
          <cell r="I210">
            <v>0</v>
          </cell>
          <cell r="V210">
            <v>0</v>
          </cell>
          <cell r="AI210">
            <v>0</v>
          </cell>
          <cell r="AV210">
            <v>0</v>
          </cell>
          <cell r="BI210">
            <v>0</v>
          </cell>
        </row>
        <row r="211">
          <cell r="C211">
            <v>0</v>
          </cell>
          <cell r="I211">
            <v>0</v>
          </cell>
          <cell r="V211">
            <v>0</v>
          </cell>
          <cell r="AI211">
            <v>0</v>
          </cell>
          <cell r="AV211">
            <v>0</v>
          </cell>
          <cell r="BI211">
            <v>0</v>
          </cell>
        </row>
        <row r="212">
          <cell r="C212">
            <v>1295260</v>
          </cell>
          <cell r="I212">
            <v>0</v>
          </cell>
          <cell r="V212">
            <v>650000</v>
          </cell>
          <cell r="AI212">
            <v>0</v>
          </cell>
          <cell r="AV212">
            <v>0</v>
          </cell>
          <cell r="BI212">
            <v>0</v>
          </cell>
        </row>
        <row r="214">
          <cell r="C214">
            <v>28804769.41</v>
          </cell>
          <cell r="I214">
            <v>0</v>
          </cell>
          <cell r="V214">
            <v>5834653.7400000002</v>
          </cell>
          <cell r="AI214">
            <v>0</v>
          </cell>
          <cell r="AV214">
            <v>0</v>
          </cell>
          <cell r="BI214">
            <v>0</v>
          </cell>
        </row>
        <row r="215">
          <cell r="C215">
            <v>61376091.770000003</v>
          </cell>
          <cell r="I215">
            <v>0</v>
          </cell>
          <cell r="V215">
            <v>10598877.9</v>
          </cell>
          <cell r="AI215">
            <v>0</v>
          </cell>
          <cell r="AV215">
            <v>0</v>
          </cell>
          <cell r="BI215">
            <v>0</v>
          </cell>
        </row>
        <row r="216">
          <cell r="C216">
            <v>64364668.719999999</v>
          </cell>
          <cell r="I216">
            <v>0</v>
          </cell>
          <cell r="V216">
            <v>8738655.1099999994</v>
          </cell>
          <cell r="AI216">
            <v>0</v>
          </cell>
          <cell r="AV216">
            <v>0</v>
          </cell>
          <cell r="BI216">
            <v>0</v>
          </cell>
        </row>
        <row r="217">
          <cell r="C217">
            <v>22693931.940000001</v>
          </cell>
          <cell r="I217">
            <v>0</v>
          </cell>
          <cell r="V217">
            <v>0</v>
          </cell>
          <cell r="AI217">
            <v>0</v>
          </cell>
          <cell r="AV217">
            <v>0</v>
          </cell>
          <cell r="BI217">
            <v>0</v>
          </cell>
        </row>
        <row r="218">
          <cell r="C218">
            <v>0</v>
          </cell>
          <cell r="I218">
            <v>0</v>
          </cell>
          <cell r="V218">
            <v>0</v>
          </cell>
          <cell r="AI218">
            <v>0</v>
          </cell>
          <cell r="AV218">
            <v>0</v>
          </cell>
          <cell r="BI218">
            <v>0</v>
          </cell>
        </row>
        <row r="219">
          <cell r="C219">
            <v>2480800</v>
          </cell>
          <cell r="I219">
            <v>0</v>
          </cell>
          <cell r="V219">
            <v>610460</v>
          </cell>
          <cell r="AI219">
            <v>0</v>
          </cell>
          <cell r="AV219">
            <v>0</v>
          </cell>
          <cell r="BI219">
            <v>0</v>
          </cell>
        </row>
        <row r="220">
          <cell r="C220">
            <v>0</v>
          </cell>
          <cell r="I220">
            <v>0</v>
          </cell>
          <cell r="V220">
            <v>0</v>
          </cell>
          <cell r="AI220">
            <v>0</v>
          </cell>
          <cell r="AV220">
            <v>0</v>
          </cell>
          <cell r="BI220">
            <v>0</v>
          </cell>
        </row>
        <row r="221">
          <cell r="C221">
            <v>14214602.91</v>
          </cell>
          <cell r="I221">
            <v>0</v>
          </cell>
          <cell r="V221">
            <v>1739361.68</v>
          </cell>
          <cell r="AI221">
            <v>0</v>
          </cell>
          <cell r="AV221">
            <v>0</v>
          </cell>
          <cell r="BI221">
            <v>0</v>
          </cell>
        </row>
        <row r="222">
          <cell r="C222">
            <v>16700900</v>
          </cell>
          <cell r="I222">
            <v>0</v>
          </cell>
          <cell r="V222">
            <v>1997020</v>
          </cell>
          <cell r="AI222">
            <v>0</v>
          </cell>
          <cell r="AV222">
            <v>0</v>
          </cell>
          <cell r="BI222">
            <v>0</v>
          </cell>
        </row>
        <row r="223">
          <cell r="C223">
            <v>676260</v>
          </cell>
          <cell r="I223">
            <v>0</v>
          </cell>
          <cell r="V223">
            <v>0</v>
          </cell>
          <cell r="AI223">
            <v>0</v>
          </cell>
          <cell r="AV223">
            <v>0</v>
          </cell>
          <cell r="BI223">
            <v>0</v>
          </cell>
        </row>
        <row r="224">
          <cell r="C224">
            <v>0</v>
          </cell>
          <cell r="I224">
            <v>0</v>
          </cell>
          <cell r="V224">
            <v>0</v>
          </cell>
          <cell r="AI224">
            <v>0</v>
          </cell>
          <cell r="AV224">
            <v>0</v>
          </cell>
          <cell r="BI224">
            <v>0</v>
          </cell>
        </row>
        <row r="225">
          <cell r="C225">
            <v>0</v>
          </cell>
          <cell r="I225">
            <v>0</v>
          </cell>
          <cell r="V225">
            <v>0</v>
          </cell>
          <cell r="AI225">
            <v>0</v>
          </cell>
          <cell r="AV225">
            <v>0</v>
          </cell>
          <cell r="BI225">
            <v>0</v>
          </cell>
        </row>
        <row r="226">
          <cell r="C226">
            <v>290860</v>
          </cell>
          <cell r="I226">
            <v>0</v>
          </cell>
          <cell r="V226">
            <v>123500</v>
          </cell>
          <cell r="AI226">
            <v>0</v>
          </cell>
          <cell r="AV226">
            <v>0</v>
          </cell>
          <cell r="BI226">
            <v>0</v>
          </cell>
        </row>
        <row r="227">
          <cell r="C227">
            <v>0</v>
          </cell>
          <cell r="I227">
            <v>0</v>
          </cell>
          <cell r="V227">
            <v>0</v>
          </cell>
          <cell r="AI227">
            <v>0</v>
          </cell>
          <cell r="AV227">
            <v>0</v>
          </cell>
          <cell r="BI227">
            <v>0</v>
          </cell>
        </row>
        <row r="228">
          <cell r="C228">
            <v>0</v>
          </cell>
          <cell r="I228">
            <v>0</v>
          </cell>
          <cell r="V228">
            <v>0</v>
          </cell>
          <cell r="AI228">
            <v>0</v>
          </cell>
          <cell r="AV228">
            <v>0</v>
          </cell>
          <cell r="BI228">
            <v>0</v>
          </cell>
        </row>
        <row r="229">
          <cell r="C229">
            <v>0</v>
          </cell>
          <cell r="I229">
            <v>0</v>
          </cell>
          <cell r="V229">
            <v>0</v>
          </cell>
          <cell r="AI229">
            <v>0</v>
          </cell>
          <cell r="AV229">
            <v>0</v>
          </cell>
          <cell r="BI229">
            <v>0</v>
          </cell>
        </row>
        <row r="231">
          <cell r="C231">
            <v>0</v>
          </cell>
          <cell r="I231">
            <v>0</v>
          </cell>
          <cell r="V231">
            <v>0</v>
          </cell>
          <cell r="AI231">
            <v>0</v>
          </cell>
          <cell r="AV231">
            <v>0</v>
          </cell>
          <cell r="BI231">
            <v>0</v>
          </cell>
        </row>
        <row r="234">
          <cell r="C234">
            <v>334174037.24000001</v>
          </cell>
          <cell r="I234">
            <v>0</v>
          </cell>
          <cell r="V234">
            <v>58496229.740000002</v>
          </cell>
          <cell r="AI234">
            <v>0</v>
          </cell>
          <cell r="AV234">
            <v>0</v>
          </cell>
          <cell r="BI234">
            <v>0</v>
          </cell>
        </row>
        <row r="235">
          <cell r="C235">
            <v>139309282.34999999</v>
          </cell>
          <cell r="I235">
            <v>0</v>
          </cell>
          <cell r="V235">
            <v>33944469.5</v>
          </cell>
          <cell r="AI235">
            <v>0</v>
          </cell>
          <cell r="AV235">
            <v>0</v>
          </cell>
          <cell r="BI235">
            <v>0</v>
          </cell>
        </row>
        <row r="236">
          <cell r="C236">
            <v>0</v>
          </cell>
          <cell r="I236">
            <v>0</v>
          </cell>
          <cell r="V236">
            <v>0</v>
          </cell>
          <cell r="AI236">
            <v>0</v>
          </cell>
          <cell r="AV236">
            <v>0</v>
          </cell>
          <cell r="BI236">
            <v>0</v>
          </cell>
        </row>
        <row r="237">
          <cell r="C237">
            <v>94362777.430000007</v>
          </cell>
          <cell r="I237">
            <v>0</v>
          </cell>
          <cell r="V237">
            <v>42758821.68</v>
          </cell>
          <cell r="AI237">
            <v>0</v>
          </cell>
          <cell r="AV237">
            <v>0</v>
          </cell>
          <cell r="BI237">
            <v>0</v>
          </cell>
        </row>
        <row r="238">
          <cell r="C238">
            <v>11832594.73</v>
          </cell>
          <cell r="I238">
            <v>0</v>
          </cell>
          <cell r="V238">
            <v>3845515.33</v>
          </cell>
          <cell r="AI238">
            <v>0</v>
          </cell>
          <cell r="AV238">
            <v>0</v>
          </cell>
          <cell r="BI238">
            <v>0</v>
          </cell>
        </row>
        <row r="239">
          <cell r="C239">
            <v>5000000</v>
          </cell>
          <cell r="I239">
            <v>2000000</v>
          </cell>
          <cell r="V239">
            <v>0</v>
          </cell>
          <cell r="AI239">
            <v>0</v>
          </cell>
          <cell r="AV239">
            <v>0</v>
          </cell>
          <cell r="BI239">
            <v>0</v>
          </cell>
        </row>
        <row r="240">
          <cell r="C240">
            <v>0</v>
          </cell>
          <cell r="I240">
            <v>0</v>
          </cell>
          <cell r="V240">
            <v>0</v>
          </cell>
          <cell r="AI240">
            <v>0</v>
          </cell>
          <cell r="AV240">
            <v>0</v>
          </cell>
          <cell r="BI240">
            <v>0</v>
          </cell>
        </row>
        <row r="241">
          <cell r="C241">
            <v>0</v>
          </cell>
          <cell r="I241">
            <v>0</v>
          </cell>
          <cell r="V241">
            <v>0</v>
          </cell>
          <cell r="AI241">
            <v>0</v>
          </cell>
          <cell r="AV241">
            <v>0</v>
          </cell>
          <cell r="BI241">
            <v>0</v>
          </cell>
        </row>
        <row r="242">
          <cell r="C242">
            <v>0</v>
          </cell>
          <cell r="I242">
            <v>0</v>
          </cell>
          <cell r="V242">
            <v>0</v>
          </cell>
          <cell r="AI242">
            <v>0</v>
          </cell>
          <cell r="AV242">
            <v>0</v>
          </cell>
          <cell r="BI242">
            <v>0</v>
          </cell>
        </row>
        <row r="244">
          <cell r="C244">
            <v>0</v>
          </cell>
          <cell r="I244">
            <v>0</v>
          </cell>
          <cell r="V244">
            <v>0</v>
          </cell>
          <cell r="AI244">
            <v>0</v>
          </cell>
          <cell r="AV244">
            <v>0</v>
          </cell>
          <cell r="BI244">
            <v>0</v>
          </cell>
        </row>
        <row r="245">
          <cell r="C245">
            <v>0</v>
          </cell>
          <cell r="E245">
            <v>0</v>
          </cell>
          <cell r="R245">
            <v>0</v>
          </cell>
          <cell r="AE245">
            <v>0</v>
          </cell>
          <cell r="AR245">
            <v>0</v>
          </cell>
          <cell r="BE245">
            <v>0</v>
          </cell>
        </row>
        <row r="249">
          <cell r="C249">
            <v>0</v>
          </cell>
          <cell r="I249">
            <v>0</v>
          </cell>
          <cell r="V249">
            <v>0</v>
          </cell>
          <cell r="AI249">
            <v>0</v>
          </cell>
          <cell r="AV249">
            <v>0</v>
          </cell>
          <cell r="BI249">
            <v>0</v>
          </cell>
        </row>
        <row r="251">
          <cell r="C251">
            <v>0</v>
          </cell>
          <cell r="E251">
            <v>0</v>
          </cell>
          <cell r="R251">
            <v>0</v>
          </cell>
          <cell r="AE251">
            <v>0</v>
          </cell>
          <cell r="AR251">
            <v>0</v>
          </cell>
          <cell r="BE251">
            <v>0</v>
          </cell>
        </row>
        <row r="252">
          <cell r="C252">
            <v>715323519.99000001</v>
          </cell>
          <cell r="I252">
            <v>0</v>
          </cell>
          <cell r="V252">
            <v>170272409.30000001</v>
          </cell>
          <cell r="AI252">
            <v>0</v>
          </cell>
          <cell r="AV252">
            <v>0</v>
          </cell>
          <cell r="BI252">
            <v>0</v>
          </cell>
        </row>
        <row r="253">
          <cell r="C253">
            <v>12106000</v>
          </cell>
          <cell r="I253">
            <v>0</v>
          </cell>
          <cell r="V253">
            <v>0</v>
          </cell>
          <cell r="AI253">
            <v>0</v>
          </cell>
          <cell r="AV253">
            <v>0</v>
          </cell>
          <cell r="BI253">
            <v>0</v>
          </cell>
        </row>
        <row r="254">
          <cell r="C254">
            <v>141764573.24000001</v>
          </cell>
          <cell r="I254">
            <v>0</v>
          </cell>
          <cell r="V254">
            <v>56670753.240000002</v>
          </cell>
          <cell r="AI254">
            <v>0</v>
          </cell>
          <cell r="AV254">
            <v>0</v>
          </cell>
          <cell r="BI254">
            <v>0</v>
          </cell>
        </row>
        <row r="255">
          <cell r="C255">
            <v>586681814.13</v>
          </cell>
          <cell r="I255">
            <v>0</v>
          </cell>
          <cell r="V255">
            <v>133612491.92</v>
          </cell>
          <cell r="AI255">
            <v>0</v>
          </cell>
          <cell r="AV255">
            <v>0</v>
          </cell>
          <cell r="BI255">
            <v>0</v>
          </cell>
        </row>
        <row r="258">
          <cell r="C258">
            <v>304255508.44999999</v>
          </cell>
          <cell r="I258">
            <v>0</v>
          </cell>
          <cell r="V258">
            <v>87836958.450000003</v>
          </cell>
          <cell r="AI258">
            <v>0</v>
          </cell>
          <cell r="AV258">
            <v>0</v>
          </cell>
          <cell r="BI258">
            <v>0</v>
          </cell>
        </row>
        <row r="259">
          <cell r="C259">
            <v>0</v>
          </cell>
          <cell r="I259">
            <v>0</v>
          </cell>
          <cell r="V259">
            <v>0</v>
          </cell>
          <cell r="AI259">
            <v>0</v>
          </cell>
          <cell r="AV259">
            <v>0</v>
          </cell>
          <cell r="BI259">
            <v>0</v>
          </cell>
        </row>
        <row r="260">
          <cell r="C260">
            <v>0</v>
          </cell>
          <cell r="I260">
            <v>0</v>
          </cell>
          <cell r="V260">
            <v>0</v>
          </cell>
          <cell r="AI260">
            <v>0</v>
          </cell>
          <cell r="AV260">
            <v>0</v>
          </cell>
          <cell r="BI260">
            <v>0</v>
          </cell>
        </row>
        <row r="261">
          <cell r="C261">
            <v>64763000</v>
          </cell>
          <cell r="I261">
            <v>0</v>
          </cell>
          <cell r="V261">
            <v>32500000</v>
          </cell>
          <cell r="AI261">
            <v>0</v>
          </cell>
          <cell r="AV261">
            <v>0</v>
          </cell>
          <cell r="BI261">
            <v>0</v>
          </cell>
        </row>
        <row r="262">
          <cell r="C262">
            <v>0</v>
          </cell>
          <cell r="I262">
            <v>0</v>
          </cell>
          <cell r="V262">
            <v>0</v>
          </cell>
          <cell r="AI262">
            <v>0</v>
          </cell>
          <cell r="AV262">
            <v>0</v>
          </cell>
          <cell r="BI262">
            <v>0</v>
          </cell>
        </row>
        <row r="264">
          <cell r="C264">
            <v>2768410232.75</v>
          </cell>
          <cell r="I264">
            <v>0</v>
          </cell>
          <cell r="V264">
            <v>631418811.09000003</v>
          </cell>
          <cell r="AI264">
            <v>0</v>
          </cell>
          <cell r="AV264">
            <v>0</v>
          </cell>
          <cell r="BI264">
            <v>0</v>
          </cell>
        </row>
        <row r="265">
          <cell r="C265">
            <v>3041559238.02</v>
          </cell>
          <cell r="I265">
            <v>0</v>
          </cell>
          <cell r="V265">
            <v>516633255.64999998</v>
          </cell>
          <cell r="AI265">
            <v>0</v>
          </cell>
          <cell r="AV265">
            <v>0</v>
          </cell>
          <cell r="BI265">
            <v>0</v>
          </cell>
        </row>
        <row r="266">
          <cell r="C266">
            <v>3260447824.5700002</v>
          </cell>
          <cell r="I266">
            <v>0</v>
          </cell>
          <cell r="V266">
            <v>436932755.42000002</v>
          </cell>
          <cell r="AI266">
            <v>0</v>
          </cell>
          <cell r="AV266">
            <v>0</v>
          </cell>
          <cell r="BI266">
            <v>0</v>
          </cell>
        </row>
        <row r="267">
          <cell r="C267">
            <v>1134696597.04</v>
          </cell>
          <cell r="I267">
            <v>0</v>
          </cell>
          <cell r="V267">
            <v>0</v>
          </cell>
          <cell r="AI267">
            <v>0</v>
          </cell>
          <cell r="AV267">
            <v>0</v>
          </cell>
          <cell r="BI267">
            <v>0</v>
          </cell>
        </row>
        <row r="268">
          <cell r="C268">
            <v>0</v>
          </cell>
          <cell r="I268">
            <v>0</v>
          </cell>
          <cell r="V268">
            <v>0</v>
          </cell>
          <cell r="AI268">
            <v>0</v>
          </cell>
          <cell r="AV268">
            <v>0</v>
          </cell>
          <cell r="BI268">
            <v>0</v>
          </cell>
        </row>
        <row r="269">
          <cell r="C269">
            <v>124040000</v>
          </cell>
          <cell r="I269">
            <v>0</v>
          </cell>
          <cell r="V269">
            <v>30523000</v>
          </cell>
          <cell r="AI269">
            <v>0</v>
          </cell>
          <cell r="AV269">
            <v>0</v>
          </cell>
          <cell r="BI269">
            <v>0</v>
          </cell>
        </row>
        <row r="270">
          <cell r="C270">
            <v>0</v>
          </cell>
          <cell r="I270">
            <v>0</v>
          </cell>
          <cell r="V270">
            <v>0</v>
          </cell>
          <cell r="AI270">
            <v>0</v>
          </cell>
          <cell r="AV270">
            <v>0</v>
          </cell>
          <cell r="BI270">
            <v>0</v>
          </cell>
        </row>
        <row r="271">
          <cell r="C271">
            <v>707822246.05999994</v>
          </cell>
          <cell r="I271">
            <v>0</v>
          </cell>
          <cell r="V271">
            <v>86968083.900000006</v>
          </cell>
          <cell r="AI271">
            <v>0</v>
          </cell>
          <cell r="AV271">
            <v>0</v>
          </cell>
          <cell r="BI271">
            <v>0</v>
          </cell>
        </row>
        <row r="272">
          <cell r="C272">
            <v>835045000</v>
          </cell>
          <cell r="I272">
            <v>0</v>
          </cell>
          <cell r="V272">
            <v>99851000</v>
          </cell>
          <cell r="AI272">
            <v>0</v>
          </cell>
          <cell r="AV272">
            <v>0</v>
          </cell>
          <cell r="BI272">
            <v>0</v>
          </cell>
        </row>
        <row r="273">
          <cell r="C273">
            <v>33813000</v>
          </cell>
          <cell r="I273">
            <v>0</v>
          </cell>
          <cell r="V273">
            <v>0</v>
          </cell>
          <cell r="AI273">
            <v>0</v>
          </cell>
          <cell r="AV273">
            <v>0</v>
          </cell>
          <cell r="BI273">
            <v>0</v>
          </cell>
        </row>
        <row r="274">
          <cell r="C274">
            <v>0</v>
          </cell>
          <cell r="I274">
            <v>0</v>
          </cell>
          <cell r="V274">
            <v>0</v>
          </cell>
          <cell r="AI274">
            <v>0</v>
          </cell>
          <cell r="AV274">
            <v>0</v>
          </cell>
          <cell r="BI274">
            <v>0</v>
          </cell>
        </row>
        <row r="275">
          <cell r="C275">
            <v>0</v>
          </cell>
          <cell r="I275">
            <v>0</v>
          </cell>
          <cell r="V275">
            <v>0</v>
          </cell>
          <cell r="AI275">
            <v>0</v>
          </cell>
          <cell r="AV275">
            <v>0</v>
          </cell>
          <cell r="BI275">
            <v>0</v>
          </cell>
        </row>
        <row r="276">
          <cell r="C276">
            <v>14543000</v>
          </cell>
          <cell r="I276">
            <v>0</v>
          </cell>
          <cell r="V276">
            <v>6175000</v>
          </cell>
          <cell r="AI276">
            <v>0</v>
          </cell>
          <cell r="AV276">
            <v>0</v>
          </cell>
          <cell r="BI276">
            <v>0</v>
          </cell>
        </row>
        <row r="277">
          <cell r="C277">
            <v>0</v>
          </cell>
          <cell r="I277">
            <v>0</v>
          </cell>
          <cell r="V277">
            <v>0</v>
          </cell>
          <cell r="AI277">
            <v>0</v>
          </cell>
          <cell r="AV277">
            <v>0</v>
          </cell>
          <cell r="BI277">
            <v>0</v>
          </cell>
        </row>
        <row r="278">
          <cell r="C278">
            <v>0</v>
          </cell>
          <cell r="I278">
            <v>0</v>
          </cell>
          <cell r="V278">
            <v>0</v>
          </cell>
          <cell r="AI278">
            <v>0</v>
          </cell>
          <cell r="AV278">
            <v>0</v>
          </cell>
          <cell r="BI278">
            <v>0</v>
          </cell>
        </row>
        <row r="279">
          <cell r="C279">
            <v>0</v>
          </cell>
          <cell r="I279">
            <v>0</v>
          </cell>
          <cell r="V279">
            <v>0</v>
          </cell>
          <cell r="AI279">
            <v>0</v>
          </cell>
          <cell r="AV279">
            <v>0</v>
          </cell>
          <cell r="BI279">
            <v>0</v>
          </cell>
        </row>
        <row r="282">
          <cell r="C282">
            <v>14478172869.879999</v>
          </cell>
          <cell r="I282">
            <v>0</v>
          </cell>
          <cell r="V282">
            <v>3145398537.6599998</v>
          </cell>
          <cell r="AI282">
            <v>0</v>
          </cell>
          <cell r="AV282">
            <v>0</v>
          </cell>
          <cell r="BI282">
            <v>0</v>
          </cell>
        </row>
        <row r="283">
          <cell r="C283">
            <v>7599616279.5200005</v>
          </cell>
          <cell r="I283">
            <v>0</v>
          </cell>
          <cell r="V283">
            <v>1676452127.6400001</v>
          </cell>
          <cell r="AI283">
            <v>0</v>
          </cell>
          <cell r="AV283">
            <v>0</v>
          </cell>
          <cell r="BI283">
            <v>0</v>
          </cell>
        </row>
        <row r="284">
          <cell r="C284">
            <v>0</v>
          </cell>
          <cell r="I284">
            <v>0</v>
          </cell>
          <cell r="V284">
            <v>0</v>
          </cell>
          <cell r="AI284">
            <v>0</v>
          </cell>
          <cell r="AV284">
            <v>0</v>
          </cell>
          <cell r="BI284">
            <v>0</v>
          </cell>
        </row>
        <row r="285">
          <cell r="C285">
            <v>5729438663.6800003</v>
          </cell>
          <cell r="I285">
            <v>0</v>
          </cell>
          <cell r="V285">
            <v>2381287579.0700002</v>
          </cell>
          <cell r="AI285">
            <v>0</v>
          </cell>
          <cell r="AV285">
            <v>0</v>
          </cell>
          <cell r="BI285">
            <v>0</v>
          </cell>
        </row>
        <row r="286">
          <cell r="C286">
            <v>591629736.70000005</v>
          </cell>
          <cell r="I286">
            <v>0</v>
          </cell>
          <cell r="V286">
            <v>192275766.66999999</v>
          </cell>
          <cell r="AI286">
            <v>0</v>
          </cell>
          <cell r="AV286">
            <v>0</v>
          </cell>
          <cell r="BI286">
            <v>0</v>
          </cell>
        </row>
        <row r="287">
          <cell r="C287">
            <v>0</v>
          </cell>
          <cell r="K287">
            <v>0</v>
          </cell>
          <cell r="X287">
            <v>0</v>
          </cell>
          <cell r="AK287">
            <v>0</v>
          </cell>
          <cell r="AX287">
            <v>0</v>
          </cell>
          <cell r="BK287">
            <v>0</v>
          </cell>
        </row>
        <row r="288">
          <cell r="C288">
            <v>0</v>
          </cell>
          <cell r="K288">
            <v>0</v>
          </cell>
          <cell r="X288">
            <v>0</v>
          </cell>
          <cell r="AK288">
            <v>0</v>
          </cell>
          <cell r="AX288">
            <v>0</v>
          </cell>
          <cell r="BK288">
            <v>0</v>
          </cell>
        </row>
        <row r="289">
          <cell r="C289">
            <v>0</v>
          </cell>
          <cell r="K289">
            <v>0</v>
          </cell>
          <cell r="X289">
            <v>0</v>
          </cell>
          <cell r="AK289">
            <v>0</v>
          </cell>
          <cell r="AX289">
            <v>0</v>
          </cell>
          <cell r="BK289">
            <v>0</v>
          </cell>
        </row>
        <row r="290">
          <cell r="L290">
            <v>0</v>
          </cell>
          <cell r="Y290">
            <v>0</v>
          </cell>
          <cell r="AL290">
            <v>0</v>
          </cell>
          <cell r="AY290">
            <v>0</v>
          </cell>
          <cell r="BL290">
            <v>0</v>
          </cell>
        </row>
        <row r="291">
          <cell r="L291">
            <v>0</v>
          </cell>
          <cell r="Y291">
            <v>0</v>
          </cell>
          <cell r="AL291">
            <v>0</v>
          </cell>
          <cell r="AY291">
            <v>0</v>
          </cell>
          <cell r="BL291">
            <v>0</v>
          </cell>
        </row>
        <row r="292">
          <cell r="C292">
            <v>0</v>
          </cell>
          <cell r="K292">
            <v>0</v>
          </cell>
          <cell r="X292">
            <v>0</v>
          </cell>
          <cell r="AK292">
            <v>0</v>
          </cell>
          <cell r="AX292">
            <v>0</v>
          </cell>
          <cell r="BK292">
            <v>0</v>
          </cell>
        </row>
        <row r="293">
          <cell r="C293">
            <v>0</v>
          </cell>
          <cell r="K293">
            <v>0</v>
          </cell>
          <cell r="X293">
            <v>0</v>
          </cell>
          <cell r="AK293">
            <v>0</v>
          </cell>
          <cell r="AX293">
            <v>0</v>
          </cell>
          <cell r="BK293">
            <v>0</v>
          </cell>
        </row>
        <row r="294">
          <cell r="C294">
            <v>0</v>
          </cell>
          <cell r="K294">
            <v>0</v>
          </cell>
          <cell r="X294">
            <v>0</v>
          </cell>
          <cell r="AK294">
            <v>0</v>
          </cell>
          <cell r="AX294">
            <v>0</v>
          </cell>
          <cell r="BK294">
            <v>0</v>
          </cell>
        </row>
        <row r="295">
          <cell r="C295">
            <v>0</v>
          </cell>
          <cell r="K295">
            <v>0</v>
          </cell>
          <cell r="X295">
            <v>0</v>
          </cell>
          <cell r="AK295">
            <v>0</v>
          </cell>
          <cell r="AX295">
            <v>0</v>
          </cell>
          <cell r="BK295">
            <v>0</v>
          </cell>
        </row>
        <row r="296">
          <cell r="C296">
            <v>0</v>
          </cell>
          <cell r="K296">
            <v>0</v>
          </cell>
          <cell r="X296">
            <v>0</v>
          </cell>
          <cell r="AK296">
            <v>0</v>
          </cell>
          <cell r="AX296">
            <v>0</v>
          </cell>
          <cell r="BK296">
            <v>0</v>
          </cell>
        </row>
        <row r="297">
          <cell r="C297">
            <v>0</v>
          </cell>
          <cell r="K297">
            <v>0</v>
          </cell>
          <cell r="X297">
            <v>0</v>
          </cell>
          <cell r="AK297">
            <v>0</v>
          </cell>
          <cell r="AX297">
            <v>0</v>
          </cell>
          <cell r="BK297">
            <v>0</v>
          </cell>
        </row>
        <row r="298">
          <cell r="C298">
            <v>0</v>
          </cell>
          <cell r="K298">
            <v>0</v>
          </cell>
          <cell r="X298">
            <v>0</v>
          </cell>
          <cell r="AK298">
            <v>0</v>
          </cell>
          <cell r="AX298">
            <v>0</v>
          </cell>
          <cell r="BK298">
            <v>0</v>
          </cell>
        </row>
        <row r="299">
          <cell r="C299">
            <v>0</v>
          </cell>
          <cell r="K299">
            <v>0</v>
          </cell>
          <cell r="X299">
            <v>0</v>
          </cell>
          <cell r="AK299">
            <v>0</v>
          </cell>
          <cell r="AX299">
            <v>0</v>
          </cell>
          <cell r="BK299">
            <v>0</v>
          </cell>
        </row>
        <row r="300">
          <cell r="C300">
            <v>0</v>
          </cell>
          <cell r="K300">
            <v>0</v>
          </cell>
          <cell r="X300">
            <v>0</v>
          </cell>
          <cell r="AK300">
            <v>0</v>
          </cell>
          <cell r="AX300">
            <v>0</v>
          </cell>
          <cell r="BK300">
            <v>0</v>
          </cell>
        </row>
        <row r="301">
          <cell r="C301">
            <v>0</v>
          </cell>
          <cell r="K301">
            <v>0</v>
          </cell>
          <cell r="X301">
            <v>0</v>
          </cell>
          <cell r="AK301">
            <v>0</v>
          </cell>
          <cell r="AX301">
            <v>0</v>
          </cell>
          <cell r="BK301">
            <v>0</v>
          </cell>
        </row>
        <row r="302">
          <cell r="C302">
            <v>0</v>
          </cell>
          <cell r="K302">
            <v>0</v>
          </cell>
          <cell r="X302">
            <v>0</v>
          </cell>
          <cell r="AK302">
            <v>0</v>
          </cell>
          <cell r="AX302">
            <v>0</v>
          </cell>
          <cell r="BK302">
            <v>0</v>
          </cell>
        </row>
        <row r="303">
          <cell r="C303">
            <v>0</v>
          </cell>
          <cell r="K303">
            <v>0</v>
          </cell>
          <cell r="X303">
            <v>0</v>
          </cell>
          <cell r="AK303">
            <v>0</v>
          </cell>
          <cell r="AX303">
            <v>0</v>
          </cell>
          <cell r="BK303">
            <v>0</v>
          </cell>
        </row>
        <row r="306">
          <cell r="C306">
            <v>0</v>
          </cell>
          <cell r="I306">
            <v>0</v>
          </cell>
          <cell r="V306">
            <v>0</v>
          </cell>
          <cell r="AI306">
            <v>0</v>
          </cell>
          <cell r="AV306">
            <v>0</v>
          </cell>
          <cell r="BI306">
            <v>0</v>
          </cell>
        </row>
        <row r="307">
          <cell r="C307">
            <v>0</v>
          </cell>
          <cell r="I307">
            <v>0</v>
          </cell>
          <cell r="V307">
            <v>0</v>
          </cell>
          <cell r="AI307">
            <v>0</v>
          </cell>
          <cell r="AV307">
            <v>0</v>
          </cell>
          <cell r="BI307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2014-Unidad Ejecut."/>
      <sheetName val="Presupuesto 2015-Auditoría"/>
      <sheetName val="Partidas Directriz 009-H"/>
      <sheetName val="Detalle Transferencias-Ingresos"/>
      <sheetName val="Detalle Transferencias-Egresos"/>
      <sheetName val="Presupuesto 2015-2018 Unid Ejec"/>
      <sheetName val="Presupuesto 2015Unidades"/>
      <sheetName val="Presupuesto 2015-2018 Remunerac"/>
      <sheetName val="Presupuesto 2015-Por Programa"/>
      <sheetName val="Presupuesto 2014-Unidad-Compar."/>
      <sheetName val="50% FOSUVI PRESUPUESTO"/>
      <sheetName val="Verif. Límite 50% FOSUVI"/>
      <sheetName val="INGRESOS2015-CUENTA GENERAL"/>
      <sheetName val="INGRESOS2015-CUENTA GENERAL-JD"/>
      <sheetName val="INGRESOS2015-FOSUVI"/>
      <sheetName val="INGRESOS2015-FOSUVI-JD"/>
      <sheetName val="INGRESOS2015-FONAVI"/>
      <sheetName val="INGRESOS2015-FONAVI-JD"/>
      <sheetName val="INGRESOS2015-RESUMEN 3 FUENTES"/>
      <sheetName val="INGRESOS2015-CONTRALORÍA"/>
      <sheetName val="2-a INGRESOS-EGRE-2015-FUENTES"/>
      <sheetName val="Pres. 2015 Ing. y Gas. x fuente"/>
      <sheetName val="Comparativo Ingresos 2015-2014"/>
      <sheetName val="Comparativo Gastos 2015-2014"/>
      <sheetName val="Presupuesto 2014-Unidad-Com FOS"/>
      <sheetName val="Presupuesto 2014-Unidad-Com FON"/>
      <sheetName val="HOJAS INACTIVAS"/>
      <sheetName val="Comp. Presup 2015 Cta. General"/>
      <sheetName val="Comp. Ingresos vs Gastos 2015"/>
      <sheetName val="Presupuesto 2015- GERENCIA "/>
      <sheetName val="Gastos 2015 vs Proyec2014Junta"/>
      <sheetName val="Bonos-Comis. y BFV Pend. CGR"/>
      <sheetName val="Bonos-Comisiones y BFV Pendient"/>
      <sheetName val="Distrib Pres 2015"/>
      <sheetName val="Flujo Proyect. FOSUVI 2015"/>
      <sheetName val="Histórico ASOBANHVI"/>
      <sheetName val="Presupuesto 2015-Proyec. 2014"/>
      <sheetName val="Gastos según Clasif. Econ."/>
      <sheetName val="Egresos Cta Gnral Proyecc 2015"/>
      <sheetName val="Proy. Gastos al 31-12-2015"/>
      <sheetName val="EVOLUCIÓN DEL GASTO-CONTRA"/>
      <sheetName val="Detalle-Presu-Egresos-CONTRA"/>
      <sheetName val="Dist. Presu-OG y Progra-CONTRA."/>
      <sheetName val="Comparativo-Por Progra-Contra"/>
      <sheetName val="ResumenEgresos"/>
      <sheetName val="Dietas"/>
      <sheetName val="Gasto Administrativo"/>
      <sheetName val="Flujo Cuenta General Jul-14"/>
      <sheetName val="Distribución Egresos CG"/>
      <sheetName val="Serie Hist. Ingresos"/>
      <sheetName val="Comparativo Ingresos"/>
      <sheetName val="Proy. Ing. Partida"/>
      <sheetName val="Proy. Ing, Resumen"/>
      <sheetName val="Presupuesto 2015 - Resumen JD"/>
      <sheetName val="Gastos relevante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FProy DFON CG-FON Ago-15"/>
      <sheetName val="DFOS Estim Realista May-jun15"/>
      <sheetName val="Proyección-Resumen"/>
      <sheetName val="RESUMEN"/>
      <sheetName val="Ingresos"/>
      <sheetName val="Gastos"/>
      <sheetName val="Restricción 50% FOSUVI"/>
      <sheetName val="Superávit o déficit"/>
      <sheetName val="Ingresos vs Gastos mensual"/>
      <sheetName val="Cuenta General Presup. Ingresos"/>
      <sheetName val="Cuenta General Presup. Gastos"/>
      <sheetName val="Hoja1"/>
      <sheetName val="50% FOSUVI PRESUPUESTO"/>
      <sheetName val="50% FOSUVI PRESUPUESTO-90%"/>
      <sheetName val="50% FOSUVI PRESUPUESTO-80%"/>
      <sheetName val="Estim Original FOSUVI 2012"/>
      <sheetName val="Estim Realista JUL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72"/>
  <sheetViews>
    <sheetView showGridLines="0" topLeftCell="A6" zoomScale="98" zoomScaleNormal="98" workbookViewId="0"/>
  </sheetViews>
  <sheetFormatPr baseColWidth="10" defaultColWidth="9.140625" defaultRowHeight="12.75" x14ac:dyDescent="0.2"/>
  <cols>
    <col min="1" max="4" width="2.7109375" style="5" customWidth="1"/>
    <col min="5" max="5" width="3.7109375" style="5" customWidth="1"/>
    <col min="6" max="6" width="4.140625" style="5" customWidth="1"/>
    <col min="7" max="8" width="3" style="5" customWidth="1"/>
    <col min="9" max="9" width="5" style="5" customWidth="1"/>
    <col min="10" max="10" width="48.5703125" style="5" customWidth="1"/>
    <col min="11" max="11" width="20.28515625" style="6" bestFit="1" customWidth="1"/>
    <col min="12" max="12" width="21.5703125" style="6" bestFit="1" customWidth="1"/>
    <col min="13" max="13" width="20.140625" style="6" customWidth="1"/>
    <col min="14" max="14" width="18.7109375" style="6" customWidth="1"/>
    <col min="15" max="15" width="20.42578125" style="6" customWidth="1"/>
    <col min="16" max="16" width="20.7109375" style="6" customWidth="1"/>
    <col min="17" max="20" width="9.140625" style="6" customWidth="1"/>
    <col min="21" max="16384" width="9.140625" style="5"/>
  </cols>
  <sheetData>
    <row r="1" spans="1:20" s="3" customForma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2"/>
      <c r="T1" s="2"/>
    </row>
    <row r="2" spans="1:20" s="3" customForma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2"/>
      <c r="S2" s="2"/>
      <c r="T2" s="2"/>
    </row>
    <row r="3" spans="1:20" s="3" customFormat="1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"/>
      <c r="R3" s="2"/>
      <c r="S3" s="2"/>
      <c r="T3" s="2"/>
    </row>
    <row r="4" spans="1:20" s="3" customFormat="1" x14ac:dyDescent="0.2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2"/>
      <c r="R4" s="2"/>
      <c r="S4" s="2"/>
      <c r="T4" s="2"/>
    </row>
    <row r="5" spans="1:20" s="3" customFormat="1" x14ac:dyDescent="0.2">
      <c r="A5" s="1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2"/>
      <c r="R5" s="2"/>
      <c r="S5" s="2"/>
      <c r="T5" s="2"/>
    </row>
    <row r="6" spans="1:20" s="3" customFormat="1" x14ac:dyDescent="0.2">
      <c r="A6" s="1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2"/>
      <c r="R6" s="2"/>
      <c r="S6" s="2"/>
      <c r="T6" s="2"/>
    </row>
    <row r="7" spans="1:20" hidden="1" x14ac:dyDescent="0.2">
      <c r="A7" s="4"/>
      <c r="B7" s="4"/>
      <c r="C7" s="4"/>
      <c r="D7" s="4"/>
      <c r="E7" s="4"/>
      <c r="F7" s="4"/>
      <c r="G7" s="4"/>
      <c r="H7" s="4"/>
      <c r="I7" s="4"/>
    </row>
    <row r="8" spans="1:20" x14ac:dyDescent="0.2">
      <c r="A8" s="4"/>
      <c r="B8" s="4"/>
      <c r="C8" s="4"/>
      <c r="D8" s="4"/>
      <c r="E8" s="4"/>
      <c r="F8" s="4"/>
      <c r="G8" s="4"/>
      <c r="H8" s="4"/>
      <c r="I8" s="4"/>
    </row>
    <row r="9" spans="1:20" ht="12.75" customHeight="1" x14ac:dyDescent="0.2">
      <c r="A9" s="7" t="s">
        <v>6</v>
      </c>
      <c r="B9" s="8"/>
      <c r="C9" s="8"/>
      <c r="D9" s="8"/>
      <c r="E9" s="8"/>
      <c r="F9" s="8"/>
      <c r="G9" s="8"/>
      <c r="H9" s="8"/>
      <c r="I9" s="8"/>
      <c r="J9" s="8" t="s">
        <v>7</v>
      </c>
      <c r="K9" s="8" t="s">
        <v>8</v>
      </c>
      <c r="L9" s="8" t="s">
        <v>9</v>
      </c>
      <c r="M9" s="8" t="s">
        <v>10</v>
      </c>
      <c r="N9" s="8" t="s">
        <v>11</v>
      </c>
      <c r="O9" s="8" t="s">
        <v>12</v>
      </c>
      <c r="P9" s="9" t="s">
        <v>13</v>
      </c>
    </row>
    <row r="10" spans="1:20" x14ac:dyDescent="0.2">
      <c r="A10" s="10"/>
      <c r="B10" s="11"/>
      <c r="C10" s="11"/>
      <c r="D10" s="11"/>
      <c r="E10" s="11"/>
      <c r="F10" s="11"/>
      <c r="G10" s="11"/>
      <c r="H10" s="11"/>
      <c r="I10" s="11"/>
      <c r="J10" s="12"/>
      <c r="K10" s="12"/>
      <c r="L10" s="12"/>
      <c r="M10" s="12"/>
      <c r="N10" s="12"/>
      <c r="O10" s="12"/>
      <c r="P10" s="13"/>
    </row>
    <row r="11" spans="1:20" x14ac:dyDescent="0.2">
      <c r="A11" s="14" t="s">
        <v>14</v>
      </c>
      <c r="B11" s="15" t="s">
        <v>15</v>
      </c>
      <c r="C11" s="15" t="s">
        <v>16</v>
      </c>
      <c r="D11" s="15" t="s">
        <v>15</v>
      </c>
      <c r="E11" s="15" t="s">
        <v>17</v>
      </c>
      <c r="F11" s="15" t="s">
        <v>15</v>
      </c>
      <c r="G11" s="15" t="s">
        <v>18</v>
      </c>
      <c r="H11" s="15" t="s">
        <v>15</v>
      </c>
      <c r="I11" s="15" t="s">
        <v>19</v>
      </c>
      <c r="J11" s="16"/>
      <c r="K11" s="16"/>
      <c r="L11" s="16"/>
      <c r="M11" s="16"/>
      <c r="N11" s="16"/>
      <c r="O11" s="16"/>
      <c r="P11" s="17"/>
    </row>
    <row r="12" spans="1:20" s="3" customFormat="1" x14ac:dyDescent="0.2">
      <c r="A12" s="18"/>
      <c r="B12" s="19"/>
      <c r="C12" s="19"/>
      <c r="D12" s="19"/>
      <c r="E12" s="19"/>
      <c r="F12" s="19"/>
      <c r="G12" s="19"/>
      <c r="H12" s="19"/>
      <c r="I12" s="19"/>
      <c r="J12" s="20" t="s">
        <v>20</v>
      </c>
      <c r="K12" s="21"/>
      <c r="L12" s="21"/>
      <c r="M12" s="21"/>
      <c r="N12" s="21"/>
      <c r="O12" s="21"/>
      <c r="P12" s="22"/>
      <c r="Q12" s="2"/>
      <c r="R12" s="2"/>
      <c r="S12" s="2"/>
      <c r="T12" s="2"/>
    </row>
    <row r="13" spans="1:20" s="3" customFormat="1" x14ac:dyDescent="0.2">
      <c r="A13" s="23" t="s">
        <v>21</v>
      </c>
      <c r="B13" s="24">
        <v>0</v>
      </c>
      <c r="C13" s="24">
        <v>0</v>
      </c>
      <c r="D13" s="24">
        <v>0</v>
      </c>
      <c r="E13" s="24" t="s">
        <v>22</v>
      </c>
      <c r="F13" s="24" t="s">
        <v>22</v>
      </c>
      <c r="G13" s="24" t="s">
        <v>23</v>
      </c>
      <c r="H13" s="24" t="s">
        <v>23</v>
      </c>
      <c r="I13" s="24" t="s">
        <v>24</v>
      </c>
      <c r="J13" s="20" t="s">
        <v>25</v>
      </c>
      <c r="K13" s="21">
        <v>15841884670.330002</v>
      </c>
      <c r="L13" s="21">
        <v>0</v>
      </c>
      <c r="M13" s="21">
        <v>15841884670.330002</v>
      </c>
      <c r="N13" s="21">
        <v>1454555394.1499999</v>
      </c>
      <c r="O13" s="21">
        <v>7250412146.21</v>
      </c>
      <c r="P13" s="22">
        <v>8591472524.1200008</v>
      </c>
      <c r="Q13" s="2"/>
      <c r="R13" s="2"/>
      <c r="S13" s="2"/>
      <c r="T13" s="2"/>
    </row>
    <row r="14" spans="1:20" s="3" customFormat="1" x14ac:dyDescent="0.2">
      <c r="A14" s="23">
        <v>1</v>
      </c>
      <c r="B14" s="24" t="s">
        <v>26</v>
      </c>
      <c r="C14" s="24">
        <v>0</v>
      </c>
      <c r="D14" s="24">
        <v>0</v>
      </c>
      <c r="E14" s="24" t="s">
        <v>22</v>
      </c>
      <c r="F14" s="24" t="s">
        <v>22</v>
      </c>
      <c r="G14" s="24" t="s">
        <v>23</v>
      </c>
      <c r="H14" s="24" t="s">
        <v>23</v>
      </c>
      <c r="I14" s="24" t="s">
        <v>24</v>
      </c>
      <c r="J14" s="20" t="s">
        <v>27</v>
      </c>
      <c r="K14" s="21">
        <v>15469606677.060001</v>
      </c>
      <c r="L14" s="21">
        <v>0</v>
      </c>
      <c r="M14" s="21">
        <v>15469606677.060001</v>
      </c>
      <c r="N14" s="21">
        <v>1424447981.1799998</v>
      </c>
      <c r="O14" s="21">
        <v>7094669863.9200001</v>
      </c>
      <c r="P14" s="22">
        <v>8374936813.1400003</v>
      </c>
      <c r="Q14" s="2"/>
      <c r="R14" s="2"/>
      <c r="S14" s="2"/>
      <c r="T14" s="2"/>
    </row>
    <row r="15" spans="1:20" s="3" customFormat="1" x14ac:dyDescent="0.2">
      <c r="A15" s="23" t="s">
        <v>21</v>
      </c>
      <c r="B15" s="24" t="s">
        <v>26</v>
      </c>
      <c r="C15" s="24" t="s">
        <v>28</v>
      </c>
      <c r="D15" s="24" t="s">
        <v>23</v>
      </c>
      <c r="E15" s="24" t="s">
        <v>22</v>
      </c>
      <c r="F15" s="24" t="s">
        <v>22</v>
      </c>
      <c r="G15" s="24" t="s">
        <v>23</v>
      </c>
      <c r="H15" s="24" t="s">
        <v>23</v>
      </c>
      <c r="I15" s="24" t="s">
        <v>24</v>
      </c>
      <c r="J15" s="20" t="s">
        <v>29</v>
      </c>
      <c r="K15" s="21">
        <v>10821545953.860001</v>
      </c>
      <c r="L15" s="21">
        <v>0</v>
      </c>
      <c r="M15" s="21">
        <v>10821545953.860001</v>
      </c>
      <c r="N15" s="21">
        <v>1204849672.79</v>
      </c>
      <c r="O15" s="21">
        <v>5827265641.1599998</v>
      </c>
      <c r="P15" s="22">
        <v>4994280312.7000008</v>
      </c>
      <c r="Q15" s="2"/>
      <c r="R15" s="2"/>
      <c r="S15" s="2"/>
      <c r="T15" s="2"/>
    </row>
    <row r="16" spans="1:20" s="3" customFormat="1" x14ac:dyDescent="0.2">
      <c r="A16" s="23" t="s">
        <v>21</v>
      </c>
      <c r="B16" s="24" t="s">
        <v>26</v>
      </c>
      <c r="C16" s="24" t="s">
        <v>28</v>
      </c>
      <c r="D16" s="24" t="s">
        <v>26</v>
      </c>
      <c r="E16" s="24" t="s">
        <v>22</v>
      </c>
      <c r="F16" s="24" t="s">
        <v>22</v>
      </c>
      <c r="G16" s="24" t="s">
        <v>23</v>
      </c>
      <c r="H16" s="24" t="s">
        <v>23</v>
      </c>
      <c r="I16" s="24" t="s">
        <v>24</v>
      </c>
      <c r="J16" s="20" t="s">
        <v>30</v>
      </c>
      <c r="K16" s="21">
        <v>10821545953.860001</v>
      </c>
      <c r="L16" s="21">
        <v>0</v>
      </c>
      <c r="M16" s="21">
        <v>10821545953.860001</v>
      </c>
      <c r="N16" s="21">
        <v>1204849672.79</v>
      </c>
      <c r="O16" s="21">
        <v>5827265641.1599998</v>
      </c>
      <c r="P16" s="22">
        <v>4994280312.7000008</v>
      </c>
      <c r="Q16" s="2"/>
      <c r="R16" s="2"/>
      <c r="S16" s="2"/>
      <c r="T16" s="2"/>
    </row>
    <row r="17" spans="1:20" s="3" customFormat="1" x14ac:dyDescent="0.2">
      <c r="A17" s="25" t="s">
        <v>21</v>
      </c>
      <c r="B17" s="26" t="s">
        <v>26</v>
      </c>
      <c r="C17" s="26" t="s">
        <v>28</v>
      </c>
      <c r="D17" s="26" t="s">
        <v>26</v>
      </c>
      <c r="E17" s="26" t="s">
        <v>31</v>
      </c>
      <c r="F17" s="26" t="s">
        <v>22</v>
      </c>
      <c r="G17" s="26" t="s">
        <v>23</v>
      </c>
      <c r="H17" s="26" t="s">
        <v>23</v>
      </c>
      <c r="I17" s="26" t="s">
        <v>24</v>
      </c>
      <c r="J17" s="27" t="s">
        <v>32</v>
      </c>
      <c r="K17" s="28">
        <v>2426325410.1900001</v>
      </c>
      <c r="L17" s="28">
        <v>0</v>
      </c>
      <c r="M17" s="28">
        <v>2426325410.1900001</v>
      </c>
      <c r="N17" s="28">
        <v>416418215.04000002</v>
      </c>
      <c r="O17" s="28">
        <v>1834525743.9199998</v>
      </c>
      <c r="P17" s="29">
        <v>591799666.27000022</v>
      </c>
      <c r="Q17" s="2"/>
      <c r="R17" s="2"/>
      <c r="S17" s="2"/>
      <c r="T17" s="2"/>
    </row>
    <row r="18" spans="1:20" x14ac:dyDescent="0.2">
      <c r="A18" s="14"/>
      <c r="B18" s="15"/>
      <c r="C18" s="15"/>
      <c r="D18" s="15"/>
      <c r="E18" s="15"/>
      <c r="F18" s="15"/>
      <c r="G18" s="15"/>
      <c r="H18" s="15"/>
      <c r="I18" s="15"/>
      <c r="J18" s="30"/>
      <c r="K18" s="31"/>
      <c r="L18" s="31"/>
      <c r="M18" s="31"/>
      <c r="N18" s="31"/>
      <c r="O18" s="31"/>
      <c r="P18" s="32"/>
    </row>
    <row r="19" spans="1:20" hidden="1" x14ac:dyDescent="0.2">
      <c r="A19" s="33" t="s">
        <v>21</v>
      </c>
      <c r="B19" s="34" t="s">
        <v>26</v>
      </c>
      <c r="C19" s="34" t="s">
        <v>28</v>
      </c>
      <c r="D19" s="34" t="s">
        <v>26</v>
      </c>
      <c r="E19" s="34" t="s">
        <v>31</v>
      </c>
      <c r="F19" s="34" t="s">
        <v>31</v>
      </c>
      <c r="G19" s="34" t="s">
        <v>23</v>
      </c>
      <c r="H19" s="34" t="s">
        <v>23</v>
      </c>
      <c r="I19" s="34" t="s">
        <v>24</v>
      </c>
      <c r="J19" s="35" t="s">
        <v>33</v>
      </c>
      <c r="K19" s="36">
        <v>0</v>
      </c>
      <c r="L19" s="36"/>
      <c r="M19" s="36">
        <v>0</v>
      </c>
      <c r="N19" s="36">
        <v>0</v>
      </c>
      <c r="O19" s="36">
        <v>0</v>
      </c>
      <c r="P19" s="37">
        <v>0</v>
      </c>
    </row>
    <row r="20" spans="1:20" hidden="1" x14ac:dyDescent="0.2">
      <c r="A20" s="38"/>
      <c r="B20" s="39"/>
      <c r="C20" s="39"/>
      <c r="D20" s="39"/>
      <c r="E20" s="39"/>
      <c r="F20" s="39"/>
      <c r="G20" s="39"/>
      <c r="H20" s="39"/>
      <c r="I20" s="39"/>
      <c r="J20" s="30"/>
      <c r="K20" s="31"/>
      <c r="L20" s="31"/>
      <c r="M20" s="31"/>
      <c r="N20" s="31"/>
      <c r="O20" s="31"/>
      <c r="P20" s="32"/>
    </row>
    <row r="21" spans="1:20" ht="25.5" hidden="1" x14ac:dyDescent="0.2">
      <c r="A21" s="33" t="s">
        <v>21</v>
      </c>
      <c r="B21" s="34" t="s">
        <v>26</v>
      </c>
      <c r="C21" s="34" t="s">
        <v>28</v>
      </c>
      <c r="D21" s="34" t="s">
        <v>26</v>
      </c>
      <c r="E21" s="34" t="s">
        <v>31</v>
      </c>
      <c r="F21" s="40" t="s">
        <v>34</v>
      </c>
      <c r="G21" s="34" t="s">
        <v>23</v>
      </c>
      <c r="H21" s="34" t="s">
        <v>23</v>
      </c>
      <c r="I21" s="34" t="s">
        <v>24</v>
      </c>
      <c r="J21" s="41" t="s">
        <v>35</v>
      </c>
      <c r="K21" s="36">
        <v>0</v>
      </c>
      <c r="L21" s="36"/>
      <c r="M21" s="36">
        <v>0</v>
      </c>
      <c r="N21" s="36">
        <v>0</v>
      </c>
      <c r="O21" s="36">
        <v>0</v>
      </c>
      <c r="P21" s="37">
        <v>0</v>
      </c>
    </row>
    <row r="22" spans="1:20" ht="25.5" customHeight="1" x14ac:dyDescent="0.2">
      <c r="A22" s="42" t="s">
        <v>21</v>
      </c>
      <c r="B22" s="43" t="s">
        <v>26</v>
      </c>
      <c r="C22" s="43" t="s">
        <v>28</v>
      </c>
      <c r="D22" s="43" t="s">
        <v>26</v>
      </c>
      <c r="E22" s="43" t="s">
        <v>31</v>
      </c>
      <c r="F22" s="43" t="s">
        <v>36</v>
      </c>
      <c r="G22" s="43" t="s">
        <v>23</v>
      </c>
      <c r="H22" s="43" t="s">
        <v>23</v>
      </c>
      <c r="I22" s="43" t="s">
        <v>24</v>
      </c>
      <c r="J22" s="44" t="s">
        <v>37</v>
      </c>
      <c r="K22" s="36">
        <v>2426325410.1900001</v>
      </c>
      <c r="L22" s="36"/>
      <c r="M22" s="36">
        <v>2426325410.1900001</v>
      </c>
      <c r="N22" s="36">
        <v>416418215.04000002</v>
      </c>
      <c r="O22" s="36">
        <v>1834525743.9199998</v>
      </c>
      <c r="P22" s="37">
        <v>591799666.27000022</v>
      </c>
    </row>
    <row r="23" spans="1:20" x14ac:dyDescent="0.2">
      <c r="A23" s="38"/>
      <c r="B23" s="39"/>
      <c r="C23" s="39"/>
      <c r="D23" s="39"/>
      <c r="E23" s="39"/>
      <c r="F23" s="39"/>
      <c r="G23" s="39"/>
      <c r="H23" s="39"/>
      <c r="I23" s="39"/>
      <c r="J23" s="45"/>
      <c r="K23" s="31"/>
      <c r="L23" s="31"/>
      <c r="M23" s="31"/>
      <c r="N23" s="31"/>
      <c r="O23" s="31"/>
      <c r="P23" s="32"/>
    </row>
    <row r="24" spans="1:20" hidden="1" x14ac:dyDescent="0.2">
      <c r="A24" s="33" t="s">
        <v>21</v>
      </c>
      <c r="B24" s="34" t="s">
        <v>26</v>
      </c>
      <c r="C24" s="34" t="s">
        <v>28</v>
      </c>
      <c r="D24" s="34" t="s">
        <v>26</v>
      </c>
      <c r="E24" s="34" t="s">
        <v>31</v>
      </c>
      <c r="F24" s="34" t="s">
        <v>38</v>
      </c>
      <c r="G24" s="34" t="s">
        <v>23</v>
      </c>
      <c r="H24" s="34" t="s">
        <v>23</v>
      </c>
      <c r="I24" s="34" t="s">
        <v>24</v>
      </c>
      <c r="J24" s="41" t="s">
        <v>39</v>
      </c>
      <c r="K24" s="36">
        <v>0</v>
      </c>
      <c r="L24" s="36"/>
      <c r="M24" s="36">
        <v>0</v>
      </c>
      <c r="N24" s="36">
        <v>0</v>
      </c>
      <c r="O24" s="36">
        <v>0</v>
      </c>
      <c r="P24" s="37">
        <v>0</v>
      </c>
    </row>
    <row r="25" spans="1:20" hidden="1" x14ac:dyDescent="0.2">
      <c r="A25" s="46"/>
      <c r="B25" s="47"/>
      <c r="C25" s="47"/>
      <c r="D25" s="47"/>
      <c r="E25" s="47"/>
      <c r="F25" s="47"/>
      <c r="G25" s="47"/>
      <c r="H25" s="47"/>
      <c r="I25" s="47"/>
      <c r="J25" s="45"/>
      <c r="K25" s="36"/>
      <c r="L25" s="36"/>
      <c r="M25" s="36"/>
      <c r="N25" s="36"/>
      <c r="O25" s="36"/>
      <c r="P25" s="37"/>
    </row>
    <row r="26" spans="1:20" s="3" customFormat="1" x14ac:dyDescent="0.2">
      <c r="A26" s="23" t="s">
        <v>21</v>
      </c>
      <c r="B26" s="24" t="s">
        <v>26</v>
      </c>
      <c r="C26" s="24" t="s">
        <v>28</v>
      </c>
      <c r="D26" s="24" t="s">
        <v>26</v>
      </c>
      <c r="E26" s="24" t="s">
        <v>40</v>
      </c>
      <c r="F26" s="24" t="s">
        <v>22</v>
      </c>
      <c r="G26" s="24" t="s">
        <v>23</v>
      </c>
      <c r="H26" s="24" t="s">
        <v>23</v>
      </c>
      <c r="I26" s="24" t="s">
        <v>24</v>
      </c>
      <c r="J26" s="48" t="s">
        <v>41</v>
      </c>
      <c r="K26" s="21">
        <v>8395220543.6700001</v>
      </c>
      <c r="L26" s="21">
        <v>0</v>
      </c>
      <c r="M26" s="21">
        <v>8395220543.6700001</v>
      </c>
      <c r="N26" s="21">
        <v>788431457.75</v>
      </c>
      <c r="O26" s="21">
        <v>3992739897.2399998</v>
      </c>
      <c r="P26" s="22">
        <v>4402480646.4300003</v>
      </c>
      <c r="Q26" s="2"/>
      <c r="R26" s="2"/>
      <c r="S26" s="2"/>
      <c r="T26" s="2"/>
    </row>
    <row r="27" spans="1:20" x14ac:dyDescent="0.2">
      <c r="A27" s="14"/>
      <c r="B27" s="15"/>
      <c r="C27" s="15"/>
      <c r="D27" s="15"/>
      <c r="E27" s="15"/>
      <c r="F27" s="15"/>
      <c r="G27" s="15"/>
      <c r="H27" s="15"/>
      <c r="I27" s="15"/>
      <c r="J27" s="30"/>
      <c r="K27" s="31"/>
      <c r="L27" s="31"/>
      <c r="M27" s="31"/>
      <c r="N27" s="31"/>
      <c r="O27" s="31"/>
      <c r="P27" s="32"/>
    </row>
    <row r="28" spans="1:20" ht="25.5" hidden="1" x14ac:dyDescent="0.2">
      <c r="A28" s="33" t="s">
        <v>21</v>
      </c>
      <c r="B28" s="34" t="s">
        <v>26</v>
      </c>
      <c r="C28" s="34" t="s">
        <v>28</v>
      </c>
      <c r="D28" s="34" t="s">
        <v>26</v>
      </c>
      <c r="E28" s="34" t="s">
        <v>40</v>
      </c>
      <c r="F28" s="34" t="s">
        <v>36</v>
      </c>
      <c r="G28" s="34" t="s">
        <v>23</v>
      </c>
      <c r="H28" s="34" t="s">
        <v>23</v>
      </c>
      <c r="I28" s="34" t="s">
        <v>24</v>
      </c>
      <c r="J28" s="49" t="s">
        <v>42</v>
      </c>
      <c r="K28" s="36">
        <v>0</v>
      </c>
      <c r="L28" s="36"/>
      <c r="M28" s="36">
        <v>0</v>
      </c>
      <c r="N28" s="36">
        <v>0</v>
      </c>
      <c r="O28" s="36">
        <v>0</v>
      </c>
      <c r="P28" s="37">
        <v>0</v>
      </c>
    </row>
    <row r="29" spans="1:20" hidden="1" x14ac:dyDescent="0.2">
      <c r="A29" s="50"/>
      <c r="B29" s="51"/>
      <c r="C29" s="51"/>
      <c r="D29" s="51"/>
      <c r="E29" s="51"/>
      <c r="F29" s="51"/>
      <c r="G29" s="51"/>
      <c r="H29" s="51"/>
      <c r="I29" s="51"/>
      <c r="J29" s="19"/>
      <c r="K29" s="52"/>
      <c r="L29" s="52"/>
      <c r="M29" s="52"/>
      <c r="N29" s="52"/>
      <c r="O29" s="52"/>
      <c r="P29" s="53"/>
    </row>
    <row r="30" spans="1:20" ht="25.5" x14ac:dyDescent="0.2">
      <c r="A30" s="42" t="s">
        <v>21</v>
      </c>
      <c r="B30" s="43" t="s">
        <v>26</v>
      </c>
      <c r="C30" s="43" t="s">
        <v>28</v>
      </c>
      <c r="D30" s="43" t="s">
        <v>26</v>
      </c>
      <c r="E30" s="43" t="s">
        <v>40</v>
      </c>
      <c r="F30" s="43" t="s">
        <v>38</v>
      </c>
      <c r="G30" s="43" t="s">
        <v>23</v>
      </c>
      <c r="H30" s="43" t="s">
        <v>23</v>
      </c>
      <c r="I30" s="43" t="s">
        <v>24</v>
      </c>
      <c r="J30" s="54" t="s">
        <v>43</v>
      </c>
      <c r="K30" s="36">
        <v>8395220543.6700001</v>
      </c>
      <c r="L30" s="36"/>
      <c r="M30" s="36">
        <v>8395220543.6700001</v>
      </c>
      <c r="N30" s="36">
        <v>788431457.75</v>
      </c>
      <c r="O30" s="36">
        <v>3992739897.2399998</v>
      </c>
      <c r="P30" s="37">
        <v>4402480646.4300003</v>
      </c>
    </row>
    <row r="31" spans="1:20" x14ac:dyDescent="0.2">
      <c r="A31" s="38"/>
      <c r="B31" s="39"/>
      <c r="C31" s="39"/>
      <c r="D31" s="39"/>
      <c r="E31" s="39"/>
      <c r="F31" s="39"/>
      <c r="G31" s="39"/>
      <c r="H31" s="39"/>
      <c r="I31" s="39"/>
      <c r="J31" s="45"/>
      <c r="K31" s="36"/>
      <c r="L31" s="36"/>
      <c r="M31" s="36"/>
      <c r="N31" s="36"/>
      <c r="O31" s="36"/>
      <c r="P31" s="37"/>
    </row>
    <row r="32" spans="1:20" s="3" customFormat="1" hidden="1" x14ac:dyDescent="0.2">
      <c r="A32" s="23" t="s">
        <v>21</v>
      </c>
      <c r="B32" s="24" t="s">
        <v>26</v>
      </c>
      <c r="C32" s="24" t="s">
        <v>28</v>
      </c>
      <c r="D32" s="24" t="s">
        <v>26</v>
      </c>
      <c r="E32" s="24" t="s">
        <v>44</v>
      </c>
      <c r="F32" s="24" t="s">
        <v>22</v>
      </c>
      <c r="G32" s="24" t="s">
        <v>23</v>
      </c>
      <c r="H32" s="24" t="s">
        <v>23</v>
      </c>
      <c r="I32" s="24" t="s">
        <v>24</v>
      </c>
      <c r="J32" s="55" t="s">
        <v>45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2">
        <v>0</v>
      </c>
      <c r="Q32" s="2"/>
      <c r="R32" s="2"/>
      <c r="S32" s="2"/>
      <c r="T32" s="2"/>
    </row>
    <row r="33" spans="1:20" hidden="1" x14ac:dyDescent="0.2">
      <c r="A33" s="14"/>
      <c r="B33" s="15"/>
      <c r="C33" s="15"/>
      <c r="D33" s="15"/>
      <c r="E33" s="15"/>
      <c r="F33" s="15"/>
      <c r="G33" s="15"/>
      <c r="H33" s="15"/>
      <c r="I33" s="15"/>
      <c r="J33" s="30"/>
      <c r="K33" s="31"/>
      <c r="L33" s="31"/>
      <c r="M33" s="31"/>
      <c r="N33" s="31"/>
      <c r="O33" s="31"/>
      <c r="P33" s="32"/>
    </row>
    <row r="34" spans="1:20" ht="25.5" hidden="1" x14ac:dyDescent="0.2">
      <c r="A34" s="56" t="s">
        <v>21</v>
      </c>
      <c r="B34" s="57" t="s">
        <v>26</v>
      </c>
      <c r="C34" s="57" t="s">
        <v>28</v>
      </c>
      <c r="D34" s="57" t="s">
        <v>26</v>
      </c>
      <c r="E34" s="57" t="s">
        <v>44</v>
      </c>
      <c r="F34" s="57" t="s">
        <v>31</v>
      </c>
      <c r="G34" s="57" t="s">
        <v>23</v>
      </c>
      <c r="H34" s="57" t="s">
        <v>23</v>
      </c>
      <c r="I34" s="43" t="s">
        <v>24</v>
      </c>
      <c r="J34" s="54" t="s">
        <v>46</v>
      </c>
      <c r="K34" s="36">
        <v>0</v>
      </c>
      <c r="L34" s="36"/>
      <c r="M34" s="36">
        <v>0</v>
      </c>
      <c r="N34" s="36">
        <v>0</v>
      </c>
      <c r="O34" s="36">
        <v>0</v>
      </c>
      <c r="P34" s="37">
        <v>0</v>
      </c>
    </row>
    <row r="35" spans="1:20" hidden="1" x14ac:dyDescent="0.2">
      <c r="A35" s="50"/>
      <c r="B35" s="51"/>
      <c r="C35" s="51"/>
      <c r="D35" s="51"/>
      <c r="E35" s="51"/>
      <c r="F35" s="51"/>
      <c r="G35" s="51"/>
      <c r="H35" s="51"/>
      <c r="I35" s="51"/>
      <c r="J35" s="19"/>
      <c r="K35" s="52"/>
      <c r="L35" s="52"/>
      <c r="M35" s="52"/>
      <c r="N35" s="52"/>
      <c r="O35" s="52"/>
      <c r="P35" s="53"/>
    </row>
    <row r="36" spans="1:20" hidden="1" x14ac:dyDescent="0.2">
      <c r="A36" s="58" t="s">
        <v>21</v>
      </c>
      <c r="B36" s="59" t="s">
        <v>26</v>
      </c>
      <c r="C36" s="59" t="s">
        <v>28</v>
      </c>
      <c r="D36" s="59" t="s">
        <v>26</v>
      </c>
      <c r="E36" s="59" t="s">
        <v>44</v>
      </c>
      <c r="F36" s="59" t="s">
        <v>47</v>
      </c>
      <c r="G36" s="59" t="s">
        <v>23</v>
      </c>
      <c r="H36" s="59" t="s">
        <v>23</v>
      </c>
      <c r="I36" s="59" t="s">
        <v>24</v>
      </c>
      <c r="J36" s="60" t="s">
        <v>48</v>
      </c>
      <c r="K36" s="36">
        <v>0</v>
      </c>
      <c r="L36" s="36"/>
      <c r="M36" s="36">
        <v>0</v>
      </c>
      <c r="N36" s="36">
        <v>0</v>
      </c>
      <c r="O36" s="36">
        <v>0</v>
      </c>
      <c r="P36" s="37">
        <v>0</v>
      </c>
    </row>
    <row r="37" spans="1:20" hidden="1" x14ac:dyDescent="0.2">
      <c r="A37" s="38"/>
      <c r="B37" s="39"/>
      <c r="C37" s="39"/>
      <c r="D37" s="39"/>
      <c r="E37" s="39"/>
      <c r="F37" s="39"/>
      <c r="G37" s="39"/>
      <c r="H37" s="39"/>
      <c r="I37" s="39"/>
      <c r="J37" s="45"/>
      <c r="K37" s="36"/>
      <c r="L37" s="36"/>
      <c r="M37" s="36"/>
      <c r="N37" s="36"/>
      <c r="O37" s="36"/>
      <c r="P37" s="32"/>
    </row>
    <row r="38" spans="1:20" s="3" customFormat="1" x14ac:dyDescent="0.2">
      <c r="A38" s="23">
        <v>1</v>
      </c>
      <c r="B38" s="24" t="s">
        <v>26</v>
      </c>
      <c r="C38" s="24" t="s">
        <v>49</v>
      </c>
      <c r="D38" s="24">
        <v>0</v>
      </c>
      <c r="E38" s="24" t="s">
        <v>22</v>
      </c>
      <c r="F38" s="24" t="s">
        <v>22</v>
      </c>
      <c r="G38" s="24" t="s">
        <v>23</v>
      </c>
      <c r="H38" s="24" t="s">
        <v>23</v>
      </c>
      <c r="I38" s="24" t="s">
        <v>24</v>
      </c>
      <c r="J38" s="20" t="s">
        <v>50</v>
      </c>
      <c r="K38" s="21">
        <v>4648060723.1999998</v>
      </c>
      <c r="L38" s="21">
        <v>0</v>
      </c>
      <c r="M38" s="21">
        <v>4648060723.1999998</v>
      </c>
      <c r="N38" s="21">
        <v>219598308.38999999</v>
      </c>
      <c r="O38" s="21">
        <v>1267404222.76</v>
      </c>
      <c r="P38" s="22">
        <v>3380656500.4399996</v>
      </c>
      <c r="Q38" s="2"/>
      <c r="R38" s="2"/>
      <c r="S38" s="2"/>
      <c r="T38" s="2"/>
    </row>
    <row r="39" spans="1:20" s="3" customFormat="1" x14ac:dyDescent="0.2">
      <c r="A39" s="62" t="s">
        <v>21</v>
      </c>
      <c r="B39" s="63" t="s">
        <v>26</v>
      </c>
      <c r="C39" s="63" t="s">
        <v>49</v>
      </c>
      <c r="D39" s="63" t="s">
        <v>49</v>
      </c>
      <c r="E39" s="63" t="s">
        <v>22</v>
      </c>
      <c r="F39" s="63" t="s">
        <v>22</v>
      </c>
      <c r="G39" s="63" t="s">
        <v>23</v>
      </c>
      <c r="H39" s="63" t="s">
        <v>23</v>
      </c>
      <c r="I39" s="63" t="s">
        <v>24</v>
      </c>
      <c r="J39" s="64" t="s">
        <v>51</v>
      </c>
      <c r="K39" s="65">
        <v>4648060723.1999998</v>
      </c>
      <c r="L39" s="65">
        <v>0</v>
      </c>
      <c r="M39" s="65">
        <v>4648060723.1999998</v>
      </c>
      <c r="N39" s="65">
        <v>219598308.38999999</v>
      </c>
      <c r="O39" s="65">
        <v>1267404222.76</v>
      </c>
      <c r="P39" s="66">
        <v>3380656500.4399996</v>
      </c>
      <c r="Q39" s="2"/>
      <c r="R39" s="2"/>
      <c r="S39" s="2"/>
      <c r="T39" s="2"/>
    </row>
    <row r="40" spans="1:20" x14ac:dyDescent="0.2">
      <c r="A40" s="58">
        <v>1</v>
      </c>
      <c r="B40" s="59" t="s">
        <v>26</v>
      </c>
      <c r="C40" s="59" t="s">
        <v>49</v>
      </c>
      <c r="D40" s="59" t="s">
        <v>49</v>
      </c>
      <c r="E40" s="59" t="s">
        <v>31</v>
      </c>
      <c r="F40" s="59" t="s">
        <v>22</v>
      </c>
      <c r="G40" s="59">
        <v>0</v>
      </c>
      <c r="H40" s="59" t="s">
        <v>23</v>
      </c>
      <c r="I40" s="59" t="s">
        <v>24</v>
      </c>
      <c r="J40" s="45" t="s">
        <v>52</v>
      </c>
      <c r="K40" s="36">
        <v>3360000000</v>
      </c>
      <c r="L40" s="36"/>
      <c r="M40" s="36">
        <v>3360000000</v>
      </c>
      <c r="N40" s="36">
        <v>116407742.31</v>
      </c>
      <c r="O40" s="36">
        <v>575140101.08999991</v>
      </c>
      <c r="P40" s="37">
        <v>2784859898.9099998</v>
      </c>
    </row>
    <row r="41" spans="1:20" x14ac:dyDescent="0.2">
      <c r="A41" s="58">
        <v>1</v>
      </c>
      <c r="B41" s="59" t="s">
        <v>26</v>
      </c>
      <c r="C41" s="59" t="s">
        <v>49</v>
      </c>
      <c r="D41" s="59" t="s">
        <v>49</v>
      </c>
      <c r="E41" s="59" t="s">
        <v>44</v>
      </c>
      <c r="F41" s="59" t="s">
        <v>22</v>
      </c>
      <c r="G41" s="59" t="s">
        <v>23</v>
      </c>
      <c r="H41" s="59" t="s">
        <v>23</v>
      </c>
      <c r="I41" s="59" t="s">
        <v>24</v>
      </c>
      <c r="J41" s="67" t="s">
        <v>53</v>
      </c>
      <c r="K41" s="36">
        <v>1288060723.2</v>
      </c>
      <c r="L41" s="36"/>
      <c r="M41" s="36">
        <v>1288060723.2</v>
      </c>
      <c r="N41" s="36">
        <v>103190566.08</v>
      </c>
      <c r="O41" s="36">
        <v>692264121.67000008</v>
      </c>
      <c r="P41" s="37">
        <v>595796601.52999997</v>
      </c>
    </row>
    <row r="42" spans="1:20" x14ac:dyDescent="0.2">
      <c r="A42" s="14"/>
      <c r="B42" s="15"/>
      <c r="C42" s="15"/>
      <c r="D42" s="15"/>
      <c r="E42" s="15"/>
      <c r="F42" s="15"/>
      <c r="G42" s="15"/>
      <c r="H42" s="15"/>
      <c r="I42" s="15"/>
      <c r="J42" s="45"/>
      <c r="K42" s="36"/>
      <c r="L42" s="36"/>
      <c r="M42" s="36"/>
      <c r="N42" s="36"/>
      <c r="O42" s="36"/>
      <c r="P42" s="32"/>
    </row>
    <row r="43" spans="1:20" s="3" customFormat="1" x14ac:dyDescent="0.2">
      <c r="A43" s="23">
        <v>1</v>
      </c>
      <c r="B43" s="24" t="s">
        <v>54</v>
      </c>
      <c r="C43" s="24">
        <v>0</v>
      </c>
      <c r="D43" s="24">
        <v>0</v>
      </c>
      <c r="E43" s="24" t="s">
        <v>22</v>
      </c>
      <c r="F43" s="24" t="s">
        <v>22</v>
      </c>
      <c r="G43" s="24" t="s">
        <v>23</v>
      </c>
      <c r="H43" s="24" t="s">
        <v>23</v>
      </c>
      <c r="I43" s="24" t="s">
        <v>24</v>
      </c>
      <c r="J43" s="48" t="s">
        <v>55</v>
      </c>
      <c r="K43" s="21">
        <v>372277993.26999998</v>
      </c>
      <c r="L43" s="21">
        <v>0</v>
      </c>
      <c r="M43" s="21">
        <v>372277993.26999998</v>
      </c>
      <c r="N43" s="21">
        <v>30107412.969999999</v>
      </c>
      <c r="O43" s="21">
        <v>155742282.28999999</v>
      </c>
      <c r="P43" s="22">
        <v>216535710.97999999</v>
      </c>
      <c r="Q43" s="2"/>
      <c r="R43" s="2"/>
      <c r="S43" s="2"/>
      <c r="T43" s="2"/>
    </row>
    <row r="44" spans="1:20" s="3" customFormat="1" x14ac:dyDescent="0.2">
      <c r="A44" s="23" t="s">
        <v>21</v>
      </c>
      <c r="B44" s="24" t="s">
        <v>54</v>
      </c>
      <c r="C44" s="24" t="s">
        <v>21</v>
      </c>
      <c r="D44" s="24" t="s">
        <v>23</v>
      </c>
      <c r="E44" s="24" t="s">
        <v>22</v>
      </c>
      <c r="F44" s="24" t="s">
        <v>22</v>
      </c>
      <c r="G44" s="24" t="s">
        <v>23</v>
      </c>
      <c r="H44" s="24" t="s">
        <v>23</v>
      </c>
      <c r="I44" s="24" t="s">
        <v>24</v>
      </c>
      <c r="J44" s="68" t="s">
        <v>56</v>
      </c>
      <c r="K44" s="21">
        <v>0</v>
      </c>
      <c r="L44" s="21">
        <v>0</v>
      </c>
      <c r="M44" s="21">
        <v>0</v>
      </c>
      <c r="N44" s="21">
        <v>1669748.72</v>
      </c>
      <c r="O44" s="21">
        <v>6575988.9500000002</v>
      </c>
      <c r="P44" s="22">
        <v>-6575988.9500000002</v>
      </c>
      <c r="Q44" s="2"/>
      <c r="R44" s="2"/>
      <c r="S44" s="2"/>
      <c r="T44" s="2"/>
    </row>
    <row r="45" spans="1:20" s="3" customFormat="1" hidden="1" x14ac:dyDescent="0.2">
      <c r="A45" s="58">
        <v>1</v>
      </c>
      <c r="B45" s="59" t="s">
        <v>54</v>
      </c>
      <c r="C45" s="59">
        <v>1</v>
      </c>
      <c r="D45" s="59" t="s">
        <v>21</v>
      </c>
      <c r="E45" s="59" t="s">
        <v>22</v>
      </c>
      <c r="F45" s="59" t="s">
        <v>22</v>
      </c>
      <c r="G45" s="59">
        <v>0</v>
      </c>
      <c r="H45" s="59" t="s">
        <v>23</v>
      </c>
      <c r="I45" s="59" t="s">
        <v>24</v>
      </c>
      <c r="J45" s="35" t="s">
        <v>57</v>
      </c>
      <c r="K45" s="69"/>
      <c r="L45" s="69"/>
      <c r="M45" s="36">
        <v>0</v>
      </c>
      <c r="N45" s="36">
        <v>0</v>
      </c>
      <c r="O45" s="36">
        <v>0</v>
      </c>
      <c r="P45" s="37">
        <v>0</v>
      </c>
      <c r="Q45" s="2"/>
      <c r="R45" s="2"/>
      <c r="S45" s="2"/>
      <c r="T45" s="2"/>
    </row>
    <row r="46" spans="1:20" hidden="1" x14ac:dyDescent="0.2">
      <c r="A46" s="58">
        <v>1</v>
      </c>
      <c r="B46" s="59" t="s">
        <v>54</v>
      </c>
      <c r="C46" s="59">
        <v>1</v>
      </c>
      <c r="D46" s="59" t="s">
        <v>28</v>
      </c>
      <c r="E46" s="59" t="s">
        <v>22</v>
      </c>
      <c r="F46" s="59" t="s">
        <v>22</v>
      </c>
      <c r="G46" s="59">
        <v>0</v>
      </c>
      <c r="H46" s="59" t="s">
        <v>23</v>
      </c>
      <c r="I46" s="59" t="s">
        <v>24</v>
      </c>
      <c r="J46" s="70" t="s">
        <v>58</v>
      </c>
      <c r="K46" s="36"/>
      <c r="L46" s="36"/>
      <c r="M46" s="36">
        <v>0</v>
      </c>
      <c r="N46" s="36">
        <v>0</v>
      </c>
      <c r="O46" s="36">
        <v>0</v>
      </c>
      <c r="P46" s="37">
        <v>0</v>
      </c>
    </row>
    <row r="47" spans="1:20" x14ac:dyDescent="0.2">
      <c r="A47" s="58">
        <v>1</v>
      </c>
      <c r="B47" s="59" t="s">
        <v>54</v>
      </c>
      <c r="C47" s="59">
        <v>1</v>
      </c>
      <c r="D47" s="59" t="s">
        <v>59</v>
      </c>
      <c r="E47" s="59" t="s">
        <v>22</v>
      </c>
      <c r="F47" s="59" t="s">
        <v>22</v>
      </c>
      <c r="G47" s="59">
        <v>0</v>
      </c>
      <c r="H47" s="59" t="s">
        <v>23</v>
      </c>
      <c r="I47" s="59" t="s">
        <v>24</v>
      </c>
      <c r="J47" s="70" t="s">
        <v>60</v>
      </c>
      <c r="K47" s="36"/>
      <c r="L47" s="36"/>
      <c r="M47" s="36">
        <v>0</v>
      </c>
      <c r="N47" s="36">
        <v>0</v>
      </c>
      <c r="O47" s="71">
        <v>705517</v>
      </c>
      <c r="P47" s="72">
        <v>-705517</v>
      </c>
    </row>
    <row r="48" spans="1:20" x14ac:dyDescent="0.2">
      <c r="A48" s="58">
        <v>1</v>
      </c>
      <c r="B48" s="59" t="s">
        <v>54</v>
      </c>
      <c r="C48" s="59">
        <v>1</v>
      </c>
      <c r="D48" s="59" t="s">
        <v>61</v>
      </c>
      <c r="E48" s="59" t="s">
        <v>22</v>
      </c>
      <c r="F48" s="59" t="s">
        <v>22</v>
      </c>
      <c r="G48" s="59">
        <v>0</v>
      </c>
      <c r="H48" s="59" t="s">
        <v>23</v>
      </c>
      <c r="I48" s="59" t="s">
        <v>24</v>
      </c>
      <c r="J48" s="70" t="s">
        <v>62</v>
      </c>
      <c r="K48" s="36">
        <v>0</v>
      </c>
      <c r="L48" s="36"/>
      <c r="M48" s="36">
        <v>0</v>
      </c>
      <c r="N48" s="36">
        <v>1669748.72</v>
      </c>
      <c r="O48" s="36">
        <v>5870471.9500000002</v>
      </c>
      <c r="P48" s="37">
        <v>-5870471.9500000002</v>
      </c>
    </row>
    <row r="49" spans="1:20" x14ac:dyDescent="0.2">
      <c r="A49" s="46"/>
      <c r="B49" s="47"/>
      <c r="C49" s="47"/>
      <c r="D49" s="47"/>
      <c r="E49" s="47"/>
      <c r="F49" s="47"/>
      <c r="G49" s="47"/>
      <c r="H49" s="47"/>
      <c r="I49" s="47"/>
      <c r="J49" s="30"/>
      <c r="K49" s="31"/>
      <c r="L49" s="31"/>
      <c r="M49" s="31"/>
      <c r="N49" s="31"/>
      <c r="O49" s="31"/>
      <c r="P49" s="32"/>
    </row>
    <row r="50" spans="1:20" ht="12" customHeight="1" x14ac:dyDescent="0.2">
      <c r="A50" s="73" t="s">
        <v>21</v>
      </c>
      <c r="B50" s="74" t="s">
        <v>54</v>
      </c>
      <c r="C50" s="74" t="s">
        <v>28</v>
      </c>
      <c r="D50" s="74" t="s">
        <v>23</v>
      </c>
      <c r="E50" s="74" t="s">
        <v>22</v>
      </c>
      <c r="F50" s="74" t="s">
        <v>22</v>
      </c>
      <c r="G50" s="74" t="s">
        <v>23</v>
      </c>
      <c r="H50" s="74" t="s">
        <v>23</v>
      </c>
      <c r="I50" s="74" t="s">
        <v>24</v>
      </c>
      <c r="J50" s="68" t="s">
        <v>63</v>
      </c>
      <c r="K50" s="21">
        <v>372277993.26999998</v>
      </c>
      <c r="L50" s="21">
        <v>0</v>
      </c>
      <c r="M50" s="21">
        <v>372277993.26999998</v>
      </c>
      <c r="N50" s="21">
        <v>28437664.25</v>
      </c>
      <c r="O50" s="21">
        <v>149166293.34</v>
      </c>
      <c r="P50" s="22">
        <v>223111699.92999998</v>
      </c>
    </row>
    <row r="51" spans="1:20" x14ac:dyDescent="0.2">
      <c r="A51" s="75">
        <v>1</v>
      </c>
      <c r="B51" s="76" t="s">
        <v>54</v>
      </c>
      <c r="C51" s="76" t="s">
        <v>28</v>
      </c>
      <c r="D51" s="76" t="s">
        <v>21</v>
      </c>
      <c r="E51" s="76" t="s">
        <v>22</v>
      </c>
      <c r="F51" s="76" t="s">
        <v>22</v>
      </c>
      <c r="G51" s="76">
        <v>0</v>
      </c>
      <c r="H51" s="76" t="s">
        <v>23</v>
      </c>
      <c r="I51" s="76" t="s">
        <v>24</v>
      </c>
      <c r="J51" s="77" t="s">
        <v>64</v>
      </c>
      <c r="K51" s="36">
        <v>372277993.26999998</v>
      </c>
      <c r="L51" s="36"/>
      <c r="M51" s="36">
        <v>372277993.26999998</v>
      </c>
      <c r="N51" s="36">
        <v>28437664.25</v>
      </c>
      <c r="O51" s="36">
        <v>149166293.34</v>
      </c>
      <c r="P51" s="37">
        <v>223111699.92999998</v>
      </c>
    </row>
    <row r="52" spans="1:20" x14ac:dyDescent="0.2">
      <c r="A52" s="78"/>
      <c r="B52" s="79"/>
      <c r="C52" s="79"/>
      <c r="D52" s="79"/>
      <c r="E52" s="79"/>
      <c r="F52" s="79"/>
      <c r="G52" s="79"/>
      <c r="H52" s="79"/>
      <c r="I52" s="79"/>
      <c r="J52" s="30"/>
      <c r="K52" s="31"/>
      <c r="L52" s="31"/>
      <c r="M52" s="31"/>
      <c r="N52" s="31"/>
      <c r="O52" s="31"/>
      <c r="P52" s="32"/>
    </row>
    <row r="53" spans="1:20" s="3" customFormat="1" x14ac:dyDescent="0.2">
      <c r="A53" s="23">
        <v>2</v>
      </c>
      <c r="B53" s="24">
        <v>0</v>
      </c>
      <c r="C53" s="24">
        <v>0</v>
      </c>
      <c r="D53" s="24">
        <v>0</v>
      </c>
      <c r="E53" s="24" t="s">
        <v>22</v>
      </c>
      <c r="F53" s="24" t="s">
        <v>22</v>
      </c>
      <c r="G53" s="24">
        <v>0</v>
      </c>
      <c r="H53" s="24" t="s">
        <v>23</v>
      </c>
      <c r="I53" s="24" t="s">
        <v>24</v>
      </c>
      <c r="J53" s="20" t="s">
        <v>65</v>
      </c>
      <c r="K53" s="21">
        <v>57801997393.489998</v>
      </c>
      <c r="L53" s="21">
        <v>0</v>
      </c>
      <c r="M53" s="21">
        <v>57801997393.489998</v>
      </c>
      <c r="N53" s="21">
        <v>253173.99</v>
      </c>
      <c r="O53" s="21">
        <v>40490678223.82</v>
      </c>
      <c r="P53" s="22">
        <v>17311319169.669998</v>
      </c>
      <c r="Q53" s="2"/>
      <c r="R53" s="2"/>
      <c r="S53" s="2"/>
      <c r="T53" s="2"/>
    </row>
    <row r="54" spans="1:20" s="3" customFormat="1" x14ac:dyDescent="0.2">
      <c r="A54" s="50"/>
      <c r="B54" s="51"/>
      <c r="C54" s="51"/>
      <c r="D54" s="51"/>
      <c r="E54" s="51"/>
      <c r="F54" s="51"/>
      <c r="G54" s="51"/>
      <c r="H54" s="51"/>
      <c r="I54" s="51"/>
      <c r="J54" s="20"/>
      <c r="K54" s="21"/>
      <c r="L54" s="21"/>
      <c r="M54" s="21"/>
      <c r="N54" s="21"/>
      <c r="O54" s="21"/>
      <c r="P54" s="22"/>
      <c r="Q54" s="2"/>
      <c r="R54" s="2"/>
      <c r="S54" s="2"/>
      <c r="T54" s="2"/>
    </row>
    <row r="55" spans="1:20" s="3" customFormat="1" x14ac:dyDescent="0.2">
      <c r="A55" s="23">
        <v>2</v>
      </c>
      <c r="B55" s="24" t="s">
        <v>54</v>
      </c>
      <c r="C55" s="24">
        <v>0</v>
      </c>
      <c r="D55" s="24">
        <v>0</v>
      </c>
      <c r="E55" s="24" t="s">
        <v>22</v>
      </c>
      <c r="F55" s="24" t="s">
        <v>22</v>
      </c>
      <c r="G55" s="24">
        <v>0</v>
      </c>
      <c r="H55" s="24" t="s">
        <v>23</v>
      </c>
      <c r="I55" s="24" t="s">
        <v>24</v>
      </c>
      <c r="J55" s="48" t="s">
        <v>66</v>
      </c>
      <c r="K55" s="21">
        <v>57801997393.489998</v>
      </c>
      <c r="L55" s="21">
        <v>0</v>
      </c>
      <c r="M55" s="21">
        <v>57801997393.489998</v>
      </c>
      <c r="N55" s="21">
        <v>253173.99</v>
      </c>
      <c r="O55" s="21">
        <v>40490678223.82</v>
      </c>
      <c r="P55" s="22">
        <v>17311319169.669998</v>
      </c>
      <c r="Q55" s="2"/>
      <c r="R55" s="2"/>
      <c r="S55" s="2"/>
      <c r="T55" s="2"/>
    </row>
    <row r="56" spans="1:20" s="3" customFormat="1" ht="14.25" customHeight="1" x14ac:dyDescent="0.2">
      <c r="A56" s="23">
        <v>2</v>
      </c>
      <c r="B56" s="24" t="s">
        <v>54</v>
      </c>
      <c r="C56" s="24" t="s">
        <v>21</v>
      </c>
      <c r="D56" s="24">
        <v>0</v>
      </c>
      <c r="E56" s="24" t="s">
        <v>22</v>
      </c>
      <c r="F56" s="24" t="s">
        <v>22</v>
      </c>
      <c r="G56" s="24" t="s">
        <v>23</v>
      </c>
      <c r="H56" s="24" t="s">
        <v>23</v>
      </c>
      <c r="I56" s="24" t="s">
        <v>24</v>
      </c>
      <c r="J56" s="48" t="s">
        <v>67</v>
      </c>
      <c r="K56" s="21">
        <v>57801997393.489998</v>
      </c>
      <c r="L56" s="21">
        <v>0</v>
      </c>
      <c r="M56" s="21">
        <v>57801997393.489998</v>
      </c>
      <c r="N56" s="21">
        <v>253173.99</v>
      </c>
      <c r="O56" s="21">
        <v>40490678223.82</v>
      </c>
      <c r="P56" s="22">
        <v>17311319169.669998</v>
      </c>
      <c r="Q56" s="2"/>
      <c r="R56" s="2"/>
      <c r="S56" s="2"/>
      <c r="T56" s="2"/>
    </row>
    <row r="57" spans="1:20" s="3" customFormat="1" ht="14.25" customHeight="1" x14ac:dyDescent="0.2">
      <c r="A57" s="75" t="s">
        <v>28</v>
      </c>
      <c r="B57" s="76" t="s">
        <v>54</v>
      </c>
      <c r="C57" s="76" t="s">
        <v>21</v>
      </c>
      <c r="D57" s="76" t="s">
        <v>21</v>
      </c>
      <c r="E57" s="76" t="s">
        <v>22</v>
      </c>
      <c r="F57" s="76" t="s">
        <v>22</v>
      </c>
      <c r="G57" s="76" t="s">
        <v>23</v>
      </c>
      <c r="H57" s="76" t="s">
        <v>23</v>
      </c>
      <c r="I57" s="76" t="s">
        <v>24</v>
      </c>
      <c r="J57" s="35" t="s">
        <v>57</v>
      </c>
      <c r="K57" s="61"/>
      <c r="L57" s="69"/>
      <c r="M57" s="36">
        <v>0</v>
      </c>
      <c r="N57" s="36">
        <v>0</v>
      </c>
      <c r="O57" s="36">
        <v>0</v>
      </c>
      <c r="P57" s="37">
        <v>0</v>
      </c>
      <c r="Q57" s="2"/>
      <c r="R57" s="2"/>
      <c r="S57" s="2"/>
      <c r="T57" s="2"/>
    </row>
    <row r="58" spans="1:20" s="3" customFormat="1" ht="14.25" customHeight="1" x14ac:dyDescent="0.2">
      <c r="A58" s="58" t="s">
        <v>28</v>
      </c>
      <c r="B58" s="59" t="s">
        <v>54</v>
      </c>
      <c r="C58" s="59" t="s">
        <v>21</v>
      </c>
      <c r="D58" s="59" t="s">
        <v>28</v>
      </c>
      <c r="E58" s="59" t="s">
        <v>22</v>
      </c>
      <c r="F58" s="59" t="s">
        <v>22</v>
      </c>
      <c r="G58" s="59" t="s">
        <v>23</v>
      </c>
      <c r="H58" s="59" t="s">
        <v>23</v>
      </c>
      <c r="I58" s="59" t="s">
        <v>24</v>
      </c>
      <c r="J58" s="70" t="s">
        <v>68</v>
      </c>
      <c r="K58" s="36">
        <v>57776905400.519997</v>
      </c>
      <c r="L58" s="36"/>
      <c r="M58" s="36">
        <v>57776905400.519997</v>
      </c>
      <c r="N58" s="36">
        <v>0</v>
      </c>
      <c r="O58" s="36">
        <v>40489686889.599998</v>
      </c>
      <c r="P58" s="37">
        <v>17287218510.919998</v>
      </c>
      <c r="Q58" s="2"/>
      <c r="R58" s="2"/>
      <c r="S58" s="2"/>
      <c r="T58" s="2"/>
    </row>
    <row r="59" spans="1:20" s="3" customFormat="1" ht="14.25" customHeight="1" x14ac:dyDescent="0.2">
      <c r="A59" s="58" t="s">
        <v>28</v>
      </c>
      <c r="B59" s="59" t="s">
        <v>54</v>
      </c>
      <c r="C59" s="59" t="s">
        <v>21</v>
      </c>
      <c r="D59" s="59" t="s">
        <v>26</v>
      </c>
      <c r="E59" s="59" t="s">
        <v>22</v>
      </c>
      <c r="F59" s="59" t="s">
        <v>22</v>
      </c>
      <c r="G59" s="59" t="s">
        <v>23</v>
      </c>
      <c r="H59" s="59" t="s">
        <v>23</v>
      </c>
      <c r="I59" s="59" t="s">
        <v>24</v>
      </c>
      <c r="J59" s="70" t="s">
        <v>69</v>
      </c>
      <c r="K59" s="36"/>
      <c r="L59" s="36"/>
      <c r="M59" s="36">
        <v>0</v>
      </c>
      <c r="N59" s="36">
        <v>0</v>
      </c>
      <c r="O59" s="36">
        <v>0</v>
      </c>
      <c r="P59" s="37">
        <v>0</v>
      </c>
      <c r="Q59" s="2"/>
      <c r="R59" s="2"/>
      <c r="S59" s="2"/>
      <c r="T59" s="2"/>
    </row>
    <row r="60" spans="1:20" s="3" customFormat="1" ht="14.25" customHeight="1" x14ac:dyDescent="0.2">
      <c r="A60" s="58" t="s">
        <v>28</v>
      </c>
      <c r="B60" s="59" t="s">
        <v>54</v>
      </c>
      <c r="C60" s="59" t="s">
        <v>21</v>
      </c>
      <c r="D60" s="59" t="s">
        <v>59</v>
      </c>
      <c r="E60" s="59" t="s">
        <v>22</v>
      </c>
      <c r="F60" s="59" t="s">
        <v>22</v>
      </c>
      <c r="G60" s="59" t="s">
        <v>23</v>
      </c>
      <c r="H60" s="59" t="s">
        <v>23</v>
      </c>
      <c r="I60" s="59" t="s">
        <v>24</v>
      </c>
      <c r="J60" s="70" t="s">
        <v>60</v>
      </c>
      <c r="K60" s="36"/>
      <c r="L60" s="36"/>
      <c r="M60" s="36">
        <v>0</v>
      </c>
      <c r="N60" s="36">
        <v>0</v>
      </c>
      <c r="O60" s="71">
        <v>0</v>
      </c>
      <c r="P60" s="72">
        <v>0</v>
      </c>
      <c r="Q60" s="2"/>
      <c r="R60" s="2"/>
      <c r="S60" s="2"/>
      <c r="T60" s="2"/>
    </row>
    <row r="61" spans="1:20" s="3" customFormat="1" ht="14.25" customHeight="1" x14ac:dyDescent="0.2">
      <c r="A61" s="58" t="s">
        <v>28</v>
      </c>
      <c r="B61" s="59" t="s">
        <v>54</v>
      </c>
      <c r="C61" s="59" t="s">
        <v>21</v>
      </c>
      <c r="D61" s="59" t="s">
        <v>61</v>
      </c>
      <c r="E61" s="59" t="s">
        <v>22</v>
      </c>
      <c r="F61" s="59" t="s">
        <v>22</v>
      </c>
      <c r="G61" s="59" t="s">
        <v>23</v>
      </c>
      <c r="H61" s="59" t="s">
        <v>23</v>
      </c>
      <c r="I61" s="59" t="s">
        <v>24</v>
      </c>
      <c r="J61" s="70" t="s">
        <v>62</v>
      </c>
      <c r="K61" s="36">
        <v>25091992.969999999</v>
      </c>
      <c r="L61" s="36"/>
      <c r="M61" s="36">
        <v>25091992.969999999</v>
      </c>
      <c r="N61" s="36">
        <v>253173.99</v>
      </c>
      <c r="O61" s="36">
        <v>991334.22</v>
      </c>
      <c r="P61" s="37">
        <v>24100658.75</v>
      </c>
      <c r="Q61" s="2"/>
      <c r="R61" s="2"/>
      <c r="S61" s="2"/>
      <c r="T61" s="2"/>
    </row>
    <row r="62" spans="1:20" s="3" customFormat="1" x14ac:dyDescent="0.2">
      <c r="A62" s="14"/>
      <c r="B62" s="15"/>
      <c r="C62" s="15"/>
      <c r="D62" s="15"/>
      <c r="E62" s="15"/>
      <c r="F62" s="15"/>
      <c r="G62" s="15"/>
      <c r="H62" s="15"/>
      <c r="I62" s="15"/>
      <c r="J62" s="64"/>
      <c r="K62" s="65"/>
      <c r="L62" s="31"/>
      <c r="M62" s="31"/>
      <c r="N62" s="65"/>
      <c r="O62" s="65"/>
      <c r="P62" s="66"/>
      <c r="Q62" s="2"/>
      <c r="R62" s="2"/>
      <c r="S62" s="2"/>
      <c r="T62" s="2"/>
    </row>
    <row r="63" spans="1:20" s="3" customFormat="1" x14ac:dyDescent="0.2">
      <c r="A63" s="23" t="s">
        <v>26</v>
      </c>
      <c r="B63" s="24" t="s">
        <v>23</v>
      </c>
      <c r="C63" s="24">
        <v>0</v>
      </c>
      <c r="D63" s="24">
        <v>0</v>
      </c>
      <c r="E63" s="24" t="s">
        <v>22</v>
      </c>
      <c r="F63" s="24" t="s">
        <v>22</v>
      </c>
      <c r="G63" s="24">
        <v>0</v>
      </c>
      <c r="H63" s="24" t="s">
        <v>23</v>
      </c>
      <c r="I63" s="24" t="s">
        <v>24</v>
      </c>
      <c r="J63" s="20" t="s">
        <v>70</v>
      </c>
      <c r="K63" s="21">
        <v>68892009222.470001</v>
      </c>
      <c r="L63" s="21">
        <v>0</v>
      </c>
      <c r="M63" s="21">
        <v>68892009222.470001</v>
      </c>
      <c r="N63" s="21">
        <v>0</v>
      </c>
      <c r="O63" s="21">
        <v>146543326611.06</v>
      </c>
      <c r="P63" s="22">
        <v>-77651317388.589996</v>
      </c>
      <c r="Q63" s="2"/>
      <c r="R63" s="2"/>
      <c r="S63" s="2"/>
      <c r="T63" s="2"/>
    </row>
    <row r="64" spans="1:20" s="3" customFormat="1" x14ac:dyDescent="0.2">
      <c r="A64" s="14"/>
      <c r="B64" s="15"/>
      <c r="C64" s="15"/>
      <c r="D64" s="15"/>
      <c r="E64" s="15"/>
      <c r="F64" s="15"/>
      <c r="G64" s="15"/>
      <c r="H64" s="15"/>
      <c r="I64" s="15"/>
      <c r="J64" s="64"/>
      <c r="K64" s="65"/>
      <c r="L64" s="65"/>
      <c r="M64" s="65"/>
      <c r="N64" s="65"/>
      <c r="O64" s="65"/>
      <c r="P64" s="66"/>
      <c r="Q64" s="2"/>
      <c r="R64" s="2"/>
      <c r="S64" s="2"/>
      <c r="T64" s="2"/>
    </row>
    <row r="65" spans="1:20" s="3" customFormat="1" x14ac:dyDescent="0.2">
      <c r="A65" s="23" t="s">
        <v>26</v>
      </c>
      <c r="B65" s="24" t="s">
        <v>26</v>
      </c>
      <c r="C65" s="24">
        <v>0</v>
      </c>
      <c r="D65" s="24">
        <v>0</v>
      </c>
      <c r="E65" s="24" t="s">
        <v>22</v>
      </c>
      <c r="F65" s="24" t="s">
        <v>22</v>
      </c>
      <c r="G65" s="24">
        <v>0</v>
      </c>
      <c r="H65" s="24" t="s">
        <v>23</v>
      </c>
      <c r="I65" s="24" t="s">
        <v>24</v>
      </c>
      <c r="J65" s="20" t="s">
        <v>71</v>
      </c>
      <c r="K65" s="21">
        <v>68892009222.470001</v>
      </c>
      <c r="L65" s="21">
        <v>0</v>
      </c>
      <c r="M65" s="21">
        <v>68892009222.470001</v>
      </c>
      <c r="N65" s="21">
        <v>0</v>
      </c>
      <c r="O65" s="21">
        <v>146543326611.06</v>
      </c>
      <c r="P65" s="22">
        <v>-77651317388.589996</v>
      </c>
      <c r="Q65" s="2"/>
      <c r="R65" s="2"/>
      <c r="S65" s="2"/>
      <c r="T65" s="2"/>
    </row>
    <row r="66" spans="1:20" x14ac:dyDescent="0.2">
      <c r="A66" s="75" t="s">
        <v>26</v>
      </c>
      <c r="B66" s="76" t="s">
        <v>26</v>
      </c>
      <c r="C66" s="76" t="s">
        <v>21</v>
      </c>
      <c r="D66" s="76" t="s">
        <v>23</v>
      </c>
      <c r="E66" s="76" t="s">
        <v>22</v>
      </c>
      <c r="F66" s="76" t="s">
        <v>22</v>
      </c>
      <c r="G66" s="76" t="s">
        <v>23</v>
      </c>
      <c r="H66" s="76" t="s">
        <v>23</v>
      </c>
      <c r="I66" s="76" t="s">
        <v>24</v>
      </c>
      <c r="J66" s="77" t="s">
        <v>72</v>
      </c>
      <c r="K66" s="36">
        <v>110250000</v>
      </c>
      <c r="L66" s="36"/>
      <c r="M66" s="36">
        <v>110250000</v>
      </c>
      <c r="N66" s="36">
        <v>0</v>
      </c>
      <c r="O66" s="36">
        <v>110250000</v>
      </c>
      <c r="P66" s="37">
        <v>0</v>
      </c>
    </row>
    <row r="67" spans="1:20" x14ac:dyDescent="0.2">
      <c r="A67" s="58" t="s">
        <v>26</v>
      </c>
      <c r="B67" s="59" t="s">
        <v>26</v>
      </c>
      <c r="C67" s="59" t="s">
        <v>28</v>
      </c>
      <c r="D67" s="59" t="s">
        <v>23</v>
      </c>
      <c r="E67" s="59" t="s">
        <v>22</v>
      </c>
      <c r="F67" s="59" t="s">
        <v>22</v>
      </c>
      <c r="G67" s="59" t="s">
        <v>23</v>
      </c>
      <c r="H67" s="59" t="s">
        <v>23</v>
      </c>
      <c r="I67" s="59" t="s">
        <v>24</v>
      </c>
      <c r="J67" s="70" t="s">
        <v>73</v>
      </c>
      <c r="K67" s="36">
        <v>68781759222.470001</v>
      </c>
      <c r="L67" s="36"/>
      <c r="M67" s="36">
        <v>68781759222.470001</v>
      </c>
      <c r="N67" s="36">
        <v>0</v>
      </c>
      <c r="O67" s="36">
        <v>146433076611.06</v>
      </c>
      <c r="P67" s="37">
        <v>-77651317388.589996</v>
      </c>
    </row>
    <row r="68" spans="1:20" x14ac:dyDescent="0.2">
      <c r="A68" s="58"/>
      <c r="B68" s="59"/>
      <c r="C68" s="59"/>
      <c r="D68" s="59"/>
      <c r="E68" s="59"/>
      <c r="F68" s="59"/>
      <c r="G68" s="59"/>
      <c r="H68" s="59"/>
      <c r="I68" s="59"/>
      <c r="J68" s="70"/>
      <c r="K68" s="36"/>
      <c r="L68" s="36"/>
      <c r="M68" s="36"/>
      <c r="N68" s="36"/>
      <c r="O68" s="36"/>
      <c r="P68" s="37"/>
    </row>
    <row r="69" spans="1:20" x14ac:dyDescent="0.2">
      <c r="A69" s="80"/>
      <c r="B69" s="20"/>
      <c r="C69" s="20"/>
      <c r="D69" s="20"/>
      <c r="E69" s="20"/>
      <c r="F69" s="20"/>
      <c r="G69" s="20"/>
      <c r="H69" s="20"/>
      <c r="I69" s="20"/>
      <c r="J69" s="20" t="s">
        <v>74</v>
      </c>
      <c r="K69" s="21">
        <v>142535891286.29001</v>
      </c>
      <c r="L69" s="21">
        <v>0</v>
      </c>
      <c r="M69" s="21">
        <v>142535891286.29001</v>
      </c>
      <c r="N69" s="21">
        <v>1454808568.1399999</v>
      </c>
      <c r="O69" s="21">
        <v>194284416981.09</v>
      </c>
      <c r="P69" s="22">
        <v>-51748525694.799995</v>
      </c>
    </row>
    <row r="70" spans="1:20" s="3" customFormat="1" x14ac:dyDescent="0.2">
      <c r="A70" s="5"/>
      <c r="B70" s="5"/>
      <c r="C70" s="5"/>
      <c r="D70" s="5"/>
      <c r="E70" s="5"/>
      <c r="F70" s="5"/>
      <c r="G70" s="5"/>
      <c r="H70" s="5"/>
      <c r="I70" s="5"/>
      <c r="J70" s="81"/>
      <c r="K70" s="28"/>
      <c r="L70" s="28"/>
      <c r="M70" s="28"/>
      <c r="N70" s="28"/>
      <c r="O70" s="28"/>
      <c r="P70" s="61"/>
      <c r="Q70" s="2"/>
      <c r="R70" s="2"/>
      <c r="S70" s="2"/>
      <c r="T70" s="2"/>
    </row>
    <row r="71" spans="1:20" s="3" customFormat="1" x14ac:dyDescent="0.2">
      <c r="A71" s="3" t="s">
        <v>75</v>
      </c>
      <c r="B71" s="5"/>
      <c r="C71" s="5"/>
      <c r="D71" s="5"/>
      <c r="E71" s="5"/>
      <c r="F71" s="5"/>
      <c r="G71" s="5"/>
      <c r="H71" s="5"/>
      <c r="I71" s="5"/>
      <c r="J71" s="81"/>
      <c r="K71" s="28"/>
      <c r="L71" s="28"/>
      <c r="N71" s="28"/>
      <c r="O71" s="28"/>
      <c r="P71" s="28"/>
      <c r="Q71" s="2"/>
      <c r="R71" s="2"/>
      <c r="S71" s="2"/>
      <c r="T71" s="2"/>
    </row>
    <row r="72" spans="1:20" x14ac:dyDescent="0.2">
      <c r="P72" s="36"/>
    </row>
  </sheetData>
  <mergeCells count="8">
    <mergeCell ref="O9:O11"/>
    <mergeCell ref="P9:P11"/>
    <mergeCell ref="A9:I10"/>
    <mergeCell ref="J9:J11"/>
    <mergeCell ref="K9:K11"/>
    <mergeCell ref="L9:L11"/>
    <mergeCell ref="M9:M11"/>
    <mergeCell ref="N9:N11"/>
  </mergeCells>
  <printOptions horizontalCentered="1"/>
  <pageMargins left="0.15748031496062992" right="0.15748031496062992" top="1.1811023622047245" bottom="0.31496062992125984" header="0" footer="0.23622047244094491"/>
  <pageSetup scale="63" orientation="landscape" r:id="rId1"/>
  <headerFooter alignWithMargins="0">
    <oddFooter>&amp;R&amp;14 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3"/>
  </sheetPr>
  <dimension ref="A1:K315"/>
  <sheetViews>
    <sheetView showGridLines="0" tabSelected="1" zoomScaleNormal="100" workbookViewId="0"/>
  </sheetViews>
  <sheetFormatPr baseColWidth="10" defaultColWidth="9.140625" defaultRowHeight="12.75" x14ac:dyDescent="0.2"/>
  <cols>
    <col min="1" max="1" width="10.140625" style="244" customWidth="1"/>
    <col min="2" max="2" width="70.7109375" style="245" customWidth="1"/>
    <col min="3" max="3" width="17.42578125" style="86" customWidth="1"/>
    <col min="4" max="4" width="17.5703125" style="87" customWidth="1"/>
    <col min="5" max="5" width="17.28515625" style="86" customWidth="1"/>
    <col min="6" max="7" width="17.5703125" style="87" customWidth="1"/>
    <col min="8" max="8" width="18.5703125" style="88" customWidth="1"/>
    <col min="9" max="9" width="16.140625" style="88" customWidth="1"/>
    <col min="12" max="237" width="9.140625" style="83"/>
    <col min="238" max="238" width="10.140625" style="83" customWidth="1"/>
    <col min="239" max="239" width="70.7109375" style="83" customWidth="1"/>
    <col min="240" max="240" width="17.42578125" style="83" customWidth="1"/>
    <col min="241" max="241" width="17.5703125" style="83" customWidth="1"/>
    <col min="242" max="242" width="17.28515625" style="83" customWidth="1"/>
    <col min="243" max="244" width="17.5703125" style="83" customWidth="1"/>
    <col min="245" max="245" width="18.5703125" style="83" customWidth="1"/>
    <col min="246" max="246" width="16.140625" style="83" customWidth="1"/>
    <col min="247" max="251" width="17.5703125" style="83" customWidth="1"/>
    <col min="252" max="253" width="17" style="83" customWidth="1"/>
    <col min="254" max="254" width="25.42578125" style="83" customWidth="1"/>
    <col min="255" max="255" width="17" style="83" customWidth="1"/>
    <col min="256" max="256" width="18.5703125" style="83" customWidth="1"/>
    <col min="257" max="257" width="14.7109375" style="83" customWidth="1"/>
    <col min="258" max="258" width="13.85546875" style="83" customWidth="1"/>
    <col min="259" max="259" width="9.140625" style="83" customWidth="1"/>
    <col min="260" max="260" width="20.28515625" style="83" customWidth="1"/>
    <col min="261" max="261" width="9.140625" style="83"/>
    <col min="262" max="262" width="21.42578125" style="83" customWidth="1"/>
    <col min="263" max="263" width="15.140625" style="83" customWidth="1"/>
    <col min="264" max="493" width="9.140625" style="83"/>
    <col min="494" max="494" width="10.140625" style="83" customWidth="1"/>
    <col min="495" max="495" width="70.7109375" style="83" customWidth="1"/>
    <col min="496" max="496" width="17.42578125" style="83" customWidth="1"/>
    <col min="497" max="497" width="17.5703125" style="83" customWidth="1"/>
    <col min="498" max="498" width="17.28515625" style="83" customWidth="1"/>
    <col min="499" max="500" width="17.5703125" style="83" customWidth="1"/>
    <col min="501" max="501" width="18.5703125" style="83" customWidth="1"/>
    <col min="502" max="502" width="16.140625" style="83" customWidth="1"/>
    <col min="503" max="507" width="17.5703125" style="83" customWidth="1"/>
    <col min="508" max="509" width="17" style="83" customWidth="1"/>
    <col min="510" max="510" width="25.42578125" style="83" customWidth="1"/>
    <col min="511" max="511" width="17" style="83" customWidth="1"/>
    <col min="512" max="512" width="18.5703125" style="83" customWidth="1"/>
    <col min="513" max="513" width="14.7109375" style="83" customWidth="1"/>
    <col min="514" max="514" width="13.85546875" style="83" customWidth="1"/>
    <col min="515" max="515" width="9.140625" style="83" customWidth="1"/>
    <col min="516" max="516" width="20.28515625" style="83" customWidth="1"/>
    <col min="517" max="517" width="9.140625" style="83"/>
    <col min="518" max="518" width="21.42578125" style="83" customWidth="1"/>
    <col min="519" max="519" width="15.140625" style="83" customWidth="1"/>
    <col min="520" max="749" width="9.140625" style="83"/>
    <col min="750" max="750" width="10.140625" style="83" customWidth="1"/>
    <col min="751" max="751" width="70.7109375" style="83" customWidth="1"/>
    <col min="752" max="752" width="17.42578125" style="83" customWidth="1"/>
    <col min="753" max="753" width="17.5703125" style="83" customWidth="1"/>
    <col min="754" max="754" width="17.28515625" style="83" customWidth="1"/>
    <col min="755" max="756" width="17.5703125" style="83" customWidth="1"/>
    <col min="757" max="757" width="18.5703125" style="83" customWidth="1"/>
    <col min="758" max="758" width="16.140625" style="83" customWidth="1"/>
    <col min="759" max="763" width="17.5703125" style="83" customWidth="1"/>
    <col min="764" max="765" width="17" style="83" customWidth="1"/>
    <col min="766" max="766" width="25.42578125" style="83" customWidth="1"/>
    <col min="767" max="767" width="17" style="83" customWidth="1"/>
    <col min="768" max="768" width="18.5703125" style="83" customWidth="1"/>
    <col min="769" max="769" width="14.7109375" style="83" customWidth="1"/>
    <col min="770" max="770" width="13.85546875" style="83" customWidth="1"/>
    <col min="771" max="771" width="9.140625" style="83" customWidth="1"/>
    <col min="772" max="772" width="20.28515625" style="83" customWidth="1"/>
    <col min="773" max="773" width="9.140625" style="83"/>
    <col min="774" max="774" width="21.42578125" style="83" customWidth="1"/>
    <col min="775" max="775" width="15.140625" style="83" customWidth="1"/>
    <col min="776" max="1005" width="9.140625" style="83"/>
    <col min="1006" max="1006" width="10.140625" style="83" customWidth="1"/>
    <col min="1007" max="1007" width="70.7109375" style="83" customWidth="1"/>
    <col min="1008" max="1008" width="17.42578125" style="83" customWidth="1"/>
    <col min="1009" max="1009" width="17.5703125" style="83" customWidth="1"/>
    <col min="1010" max="1010" width="17.28515625" style="83" customWidth="1"/>
    <col min="1011" max="1012" width="17.5703125" style="83" customWidth="1"/>
    <col min="1013" max="1013" width="18.5703125" style="83" customWidth="1"/>
    <col min="1014" max="1014" width="16.140625" style="83" customWidth="1"/>
    <col min="1015" max="1019" width="17.5703125" style="83" customWidth="1"/>
    <col min="1020" max="1021" width="17" style="83" customWidth="1"/>
    <col min="1022" max="1022" width="25.42578125" style="83" customWidth="1"/>
    <col min="1023" max="1023" width="17" style="83" customWidth="1"/>
    <col min="1024" max="1024" width="18.5703125" style="83" customWidth="1"/>
    <col min="1025" max="1025" width="14.7109375" style="83" customWidth="1"/>
    <col min="1026" max="1026" width="13.85546875" style="83" customWidth="1"/>
    <col min="1027" max="1027" width="9.140625" style="83" customWidth="1"/>
    <col min="1028" max="1028" width="20.28515625" style="83" customWidth="1"/>
    <col min="1029" max="1029" width="9.140625" style="83"/>
    <col min="1030" max="1030" width="21.42578125" style="83" customWidth="1"/>
    <col min="1031" max="1031" width="15.140625" style="83" customWidth="1"/>
    <col min="1032" max="1261" width="9.140625" style="83"/>
    <col min="1262" max="1262" width="10.140625" style="83" customWidth="1"/>
    <col min="1263" max="1263" width="70.7109375" style="83" customWidth="1"/>
    <col min="1264" max="1264" width="17.42578125" style="83" customWidth="1"/>
    <col min="1265" max="1265" width="17.5703125" style="83" customWidth="1"/>
    <col min="1266" max="1266" width="17.28515625" style="83" customWidth="1"/>
    <col min="1267" max="1268" width="17.5703125" style="83" customWidth="1"/>
    <col min="1269" max="1269" width="18.5703125" style="83" customWidth="1"/>
    <col min="1270" max="1270" width="16.140625" style="83" customWidth="1"/>
    <col min="1271" max="1275" width="17.5703125" style="83" customWidth="1"/>
    <col min="1276" max="1277" width="17" style="83" customWidth="1"/>
    <col min="1278" max="1278" width="25.42578125" style="83" customWidth="1"/>
    <col min="1279" max="1279" width="17" style="83" customWidth="1"/>
    <col min="1280" max="1280" width="18.5703125" style="83" customWidth="1"/>
    <col min="1281" max="1281" width="14.7109375" style="83" customWidth="1"/>
    <col min="1282" max="1282" width="13.85546875" style="83" customWidth="1"/>
    <col min="1283" max="1283" width="9.140625" style="83" customWidth="1"/>
    <col min="1284" max="1284" width="20.28515625" style="83" customWidth="1"/>
    <col min="1285" max="1285" width="9.140625" style="83"/>
    <col min="1286" max="1286" width="21.42578125" style="83" customWidth="1"/>
    <col min="1287" max="1287" width="15.140625" style="83" customWidth="1"/>
    <col min="1288" max="1517" width="9.140625" style="83"/>
    <col min="1518" max="1518" width="10.140625" style="83" customWidth="1"/>
    <col min="1519" max="1519" width="70.7109375" style="83" customWidth="1"/>
    <col min="1520" max="1520" width="17.42578125" style="83" customWidth="1"/>
    <col min="1521" max="1521" width="17.5703125" style="83" customWidth="1"/>
    <col min="1522" max="1522" width="17.28515625" style="83" customWidth="1"/>
    <col min="1523" max="1524" width="17.5703125" style="83" customWidth="1"/>
    <col min="1525" max="1525" width="18.5703125" style="83" customWidth="1"/>
    <col min="1526" max="1526" width="16.140625" style="83" customWidth="1"/>
    <col min="1527" max="1531" width="17.5703125" style="83" customWidth="1"/>
    <col min="1532" max="1533" width="17" style="83" customWidth="1"/>
    <col min="1534" max="1534" width="25.42578125" style="83" customWidth="1"/>
    <col min="1535" max="1535" width="17" style="83" customWidth="1"/>
    <col min="1536" max="1536" width="18.5703125" style="83" customWidth="1"/>
    <col min="1537" max="1537" width="14.7109375" style="83" customWidth="1"/>
    <col min="1538" max="1538" width="13.85546875" style="83" customWidth="1"/>
    <col min="1539" max="1539" width="9.140625" style="83" customWidth="1"/>
    <col min="1540" max="1540" width="20.28515625" style="83" customWidth="1"/>
    <col min="1541" max="1541" width="9.140625" style="83"/>
    <col min="1542" max="1542" width="21.42578125" style="83" customWidth="1"/>
    <col min="1543" max="1543" width="15.140625" style="83" customWidth="1"/>
    <col min="1544" max="1773" width="9.140625" style="83"/>
    <col min="1774" max="1774" width="10.140625" style="83" customWidth="1"/>
    <col min="1775" max="1775" width="70.7109375" style="83" customWidth="1"/>
    <col min="1776" max="1776" width="17.42578125" style="83" customWidth="1"/>
    <col min="1777" max="1777" width="17.5703125" style="83" customWidth="1"/>
    <col min="1778" max="1778" width="17.28515625" style="83" customWidth="1"/>
    <col min="1779" max="1780" width="17.5703125" style="83" customWidth="1"/>
    <col min="1781" max="1781" width="18.5703125" style="83" customWidth="1"/>
    <col min="1782" max="1782" width="16.140625" style="83" customWidth="1"/>
    <col min="1783" max="1787" width="17.5703125" style="83" customWidth="1"/>
    <col min="1788" max="1789" width="17" style="83" customWidth="1"/>
    <col min="1790" max="1790" width="25.42578125" style="83" customWidth="1"/>
    <col min="1791" max="1791" width="17" style="83" customWidth="1"/>
    <col min="1792" max="1792" width="18.5703125" style="83" customWidth="1"/>
    <col min="1793" max="1793" width="14.7109375" style="83" customWidth="1"/>
    <col min="1794" max="1794" width="13.85546875" style="83" customWidth="1"/>
    <col min="1795" max="1795" width="9.140625" style="83" customWidth="1"/>
    <col min="1796" max="1796" width="20.28515625" style="83" customWidth="1"/>
    <col min="1797" max="1797" width="9.140625" style="83"/>
    <col min="1798" max="1798" width="21.42578125" style="83" customWidth="1"/>
    <col min="1799" max="1799" width="15.140625" style="83" customWidth="1"/>
    <col min="1800" max="2029" width="9.140625" style="83"/>
    <col min="2030" max="2030" width="10.140625" style="83" customWidth="1"/>
    <col min="2031" max="2031" width="70.7109375" style="83" customWidth="1"/>
    <col min="2032" max="2032" width="17.42578125" style="83" customWidth="1"/>
    <col min="2033" max="2033" width="17.5703125" style="83" customWidth="1"/>
    <col min="2034" max="2034" width="17.28515625" style="83" customWidth="1"/>
    <col min="2035" max="2036" width="17.5703125" style="83" customWidth="1"/>
    <col min="2037" max="2037" width="18.5703125" style="83" customWidth="1"/>
    <col min="2038" max="2038" width="16.140625" style="83" customWidth="1"/>
    <col min="2039" max="2043" width="17.5703125" style="83" customWidth="1"/>
    <col min="2044" max="2045" width="17" style="83" customWidth="1"/>
    <col min="2046" max="2046" width="25.42578125" style="83" customWidth="1"/>
    <col min="2047" max="2047" width="17" style="83" customWidth="1"/>
    <col min="2048" max="2048" width="18.5703125" style="83" customWidth="1"/>
    <col min="2049" max="2049" width="14.7109375" style="83" customWidth="1"/>
    <col min="2050" max="2050" width="13.85546875" style="83" customWidth="1"/>
    <col min="2051" max="2051" width="9.140625" style="83" customWidth="1"/>
    <col min="2052" max="2052" width="20.28515625" style="83" customWidth="1"/>
    <col min="2053" max="2053" width="9.140625" style="83"/>
    <col min="2054" max="2054" width="21.42578125" style="83" customWidth="1"/>
    <col min="2055" max="2055" width="15.140625" style="83" customWidth="1"/>
    <col min="2056" max="2285" width="9.140625" style="83"/>
    <col min="2286" max="2286" width="10.140625" style="83" customWidth="1"/>
    <col min="2287" max="2287" width="70.7109375" style="83" customWidth="1"/>
    <col min="2288" max="2288" width="17.42578125" style="83" customWidth="1"/>
    <col min="2289" max="2289" width="17.5703125" style="83" customWidth="1"/>
    <col min="2290" max="2290" width="17.28515625" style="83" customWidth="1"/>
    <col min="2291" max="2292" width="17.5703125" style="83" customWidth="1"/>
    <col min="2293" max="2293" width="18.5703125" style="83" customWidth="1"/>
    <col min="2294" max="2294" width="16.140625" style="83" customWidth="1"/>
    <col min="2295" max="2299" width="17.5703125" style="83" customWidth="1"/>
    <col min="2300" max="2301" width="17" style="83" customWidth="1"/>
    <col min="2302" max="2302" width="25.42578125" style="83" customWidth="1"/>
    <col min="2303" max="2303" width="17" style="83" customWidth="1"/>
    <col min="2304" max="2304" width="18.5703125" style="83" customWidth="1"/>
    <col min="2305" max="2305" width="14.7109375" style="83" customWidth="1"/>
    <col min="2306" max="2306" width="13.85546875" style="83" customWidth="1"/>
    <col min="2307" max="2307" width="9.140625" style="83" customWidth="1"/>
    <col min="2308" max="2308" width="20.28515625" style="83" customWidth="1"/>
    <col min="2309" max="2309" width="9.140625" style="83"/>
    <col min="2310" max="2310" width="21.42578125" style="83" customWidth="1"/>
    <col min="2311" max="2311" width="15.140625" style="83" customWidth="1"/>
    <col min="2312" max="2541" width="9.140625" style="83"/>
    <col min="2542" max="2542" width="10.140625" style="83" customWidth="1"/>
    <col min="2543" max="2543" width="70.7109375" style="83" customWidth="1"/>
    <col min="2544" max="2544" width="17.42578125" style="83" customWidth="1"/>
    <col min="2545" max="2545" width="17.5703125" style="83" customWidth="1"/>
    <col min="2546" max="2546" width="17.28515625" style="83" customWidth="1"/>
    <col min="2547" max="2548" width="17.5703125" style="83" customWidth="1"/>
    <col min="2549" max="2549" width="18.5703125" style="83" customWidth="1"/>
    <col min="2550" max="2550" width="16.140625" style="83" customWidth="1"/>
    <col min="2551" max="2555" width="17.5703125" style="83" customWidth="1"/>
    <col min="2556" max="2557" width="17" style="83" customWidth="1"/>
    <col min="2558" max="2558" width="25.42578125" style="83" customWidth="1"/>
    <col min="2559" max="2559" width="17" style="83" customWidth="1"/>
    <col min="2560" max="2560" width="18.5703125" style="83" customWidth="1"/>
    <col min="2561" max="2561" width="14.7109375" style="83" customWidth="1"/>
    <col min="2562" max="2562" width="13.85546875" style="83" customWidth="1"/>
    <col min="2563" max="2563" width="9.140625" style="83" customWidth="1"/>
    <col min="2564" max="2564" width="20.28515625" style="83" customWidth="1"/>
    <col min="2565" max="2565" width="9.140625" style="83"/>
    <col min="2566" max="2566" width="21.42578125" style="83" customWidth="1"/>
    <col min="2567" max="2567" width="15.140625" style="83" customWidth="1"/>
    <col min="2568" max="2797" width="9.140625" style="83"/>
    <col min="2798" max="2798" width="10.140625" style="83" customWidth="1"/>
    <col min="2799" max="2799" width="70.7109375" style="83" customWidth="1"/>
    <col min="2800" max="2800" width="17.42578125" style="83" customWidth="1"/>
    <col min="2801" max="2801" width="17.5703125" style="83" customWidth="1"/>
    <col min="2802" max="2802" width="17.28515625" style="83" customWidth="1"/>
    <col min="2803" max="2804" width="17.5703125" style="83" customWidth="1"/>
    <col min="2805" max="2805" width="18.5703125" style="83" customWidth="1"/>
    <col min="2806" max="2806" width="16.140625" style="83" customWidth="1"/>
    <col min="2807" max="2811" width="17.5703125" style="83" customWidth="1"/>
    <col min="2812" max="2813" width="17" style="83" customWidth="1"/>
    <col min="2814" max="2814" width="25.42578125" style="83" customWidth="1"/>
    <col min="2815" max="2815" width="17" style="83" customWidth="1"/>
    <col min="2816" max="2816" width="18.5703125" style="83" customWidth="1"/>
    <col min="2817" max="2817" width="14.7109375" style="83" customWidth="1"/>
    <col min="2818" max="2818" width="13.85546875" style="83" customWidth="1"/>
    <col min="2819" max="2819" width="9.140625" style="83" customWidth="1"/>
    <col min="2820" max="2820" width="20.28515625" style="83" customWidth="1"/>
    <col min="2821" max="2821" width="9.140625" style="83"/>
    <col min="2822" max="2822" width="21.42578125" style="83" customWidth="1"/>
    <col min="2823" max="2823" width="15.140625" style="83" customWidth="1"/>
    <col min="2824" max="3053" width="9.140625" style="83"/>
    <col min="3054" max="3054" width="10.140625" style="83" customWidth="1"/>
    <col min="3055" max="3055" width="70.7109375" style="83" customWidth="1"/>
    <col min="3056" max="3056" width="17.42578125" style="83" customWidth="1"/>
    <col min="3057" max="3057" width="17.5703125" style="83" customWidth="1"/>
    <col min="3058" max="3058" width="17.28515625" style="83" customWidth="1"/>
    <col min="3059" max="3060" width="17.5703125" style="83" customWidth="1"/>
    <col min="3061" max="3061" width="18.5703125" style="83" customWidth="1"/>
    <col min="3062" max="3062" width="16.140625" style="83" customWidth="1"/>
    <col min="3063" max="3067" width="17.5703125" style="83" customWidth="1"/>
    <col min="3068" max="3069" width="17" style="83" customWidth="1"/>
    <col min="3070" max="3070" width="25.42578125" style="83" customWidth="1"/>
    <col min="3071" max="3071" width="17" style="83" customWidth="1"/>
    <col min="3072" max="3072" width="18.5703125" style="83" customWidth="1"/>
    <col min="3073" max="3073" width="14.7109375" style="83" customWidth="1"/>
    <col min="3074" max="3074" width="13.85546875" style="83" customWidth="1"/>
    <col min="3075" max="3075" width="9.140625" style="83" customWidth="1"/>
    <col min="3076" max="3076" width="20.28515625" style="83" customWidth="1"/>
    <col min="3077" max="3077" width="9.140625" style="83"/>
    <col min="3078" max="3078" width="21.42578125" style="83" customWidth="1"/>
    <col min="3079" max="3079" width="15.140625" style="83" customWidth="1"/>
    <col min="3080" max="3309" width="9.140625" style="83"/>
    <col min="3310" max="3310" width="10.140625" style="83" customWidth="1"/>
    <col min="3311" max="3311" width="70.7109375" style="83" customWidth="1"/>
    <col min="3312" max="3312" width="17.42578125" style="83" customWidth="1"/>
    <col min="3313" max="3313" width="17.5703125" style="83" customWidth="1"/>
    <col min="3314" max="3314" width="17.28515625" style="83" customWidth="1"/>
    <col min="3315" max="3316" width="17.5703125" style="83" customWidth="1"/>
    <col min="3317" max="3317" width="18.5703125" style="83" customWidth="1"/>
    <col min="3318" max="3318" width="16.140625" style="83" customWidth="1"/>
    <col min="3319" max="3323" width="17.5703125" style="83" customWidth="1"/>
    <col min="3324" max="3325" width="17" style="83" customWidth="1"/>
    <col min="3326" max="3326" width="25.42578125" style="83" customWidth="1"/>
    <col min="3327" max="3327" width="17" style="83" customWidth="1"/>
    <col min="3328" max="3328" width="18.5703125" style="83" customWidth="1"/>
    <col min="3329" max="3329" width="14.7109375" style="83" customWidth="1"/>
    <col min="3330" max="3330" width="13.85546875" style="83" customWidth="1"/>
    <col min="3331" max="3331" width="9.140625" style="83" customWidth="1"/>
    <col min="3332" max="3332" width="20.28515625" style="83" customWidth="1"/>
    <col min="3333" max="3333" width="9.140625" style="83"/>
    <col min="3334" max="3334" width="21.42578125" style="83" customWidth="1"/>
    <col min="3335" max="3335" width="15.140625" style="83" customWidth="1"/>
    <col min="3336" max="3565" width="9.140625" style="83"/>
    <col min="3566" max="3566" width="10.140625" style="83" customWidth="1"/>
    <col min="3567" max="3567" width="70.7109375" style="83" customWidth="1"/>
    <col min="3568" max="3568" width="17.42578125" style="83" customWidth="1"/>
    <col min="3569" max="3569" width="17.5703125" style="83" customWidth="1"/>
    <col min="3570" max="3570" width="17.28515625" style="83" customWidth="1"/>
    <col min="3571" max="3572" width="17.5703125" style="83" customWidth="1"/>
    <col min="3573" max="3573" width="18.5703125" style="83" customWidth="1"/>
    <col min="3574" max="3574" width="16.140625" style="83" customWidth="1"/>
    <col min="3575" max="3579" width="17.5703125" style="83" customWidth="1"/>
    <col min="3580" max="3581" width="17" style="83" customWidth="1"/>
    <col min="3582" max="3582" width="25.42578125" style="83" customWidth="1"/>
    <col min="3583" max="3583" width="17" style="83" customWidth="1"/>
    <col min="3584" max="3584" width="18.5703125" style="83" customWidth="1"/>
    <col min="3585" max="3585" width="14.7109375" style="83" customWidth="1"/>
    <col min="3586" max="3586" width="13.85546875" style="83" customWidth="1"/>
    <col min="3587" max="3587" width="9.140625" style="83" customWidth="1"/>
    <col min="3588" max="3588" width="20.28515625" style="83" customWidth="1"/>
    <col min="3589" max="3589" width="9.140625" style="83"/>
    <col min="3590" max="3590" width="21.42578125" style="83" customWidth="1"/>
    <col min="3591" max="3591" width="15.140625" style="83" customWidth="1"/>
    <col min="3592" max="3821" width="9.140625" style="83"/>
    <col min="3822" max="3822" width="10.140625" style="83" customWidth="1"/>
    <col min="3823" max="3823" width="70.7109375" style="83" customWidth="1"/>
    <col min="3824" max="3824" width="17.42578125" style="83" customWidth="1"/>
    <col min="3825" max="3825" width="17.5703125" style="83" customWidth="1"/>
    <col min="3826" max="3826" width="17.28515625" style="83" customWidth="1"/>
    <col min="3827" max="3828" width="17.5703125" style="83" customWidth="1"/>
    <col min="3829" max="3829" width="18.5703125" style="83" customWidth="1"/>
    <col min="3830" max="3830" width="16.140625" style="83" customWidth="1"/>
    <col min="3831" max="3835" width="17.5703125" style="83" customWidth="1"/>
    <col min="3836" max="3837" width="17" style="83" customWidth="1"/>
    <col min="3838" max="3838" width="25.42578125" style="83" customWidth="1"/>
    <col min="3839" max="3839" width="17" style="83" customWidth="1"/>
    <col min="3840" max="3840" width="18.5703125" style="83" customWidth="1"/>
    <col min="3841" max="3841" width="14.7109375" style="83" customWidth="1"/>
    <col min="3842" max="3842" width="13.85546875" style="83" customWidth="1"/>
    <col min="3843" max="3843" width="9.140625" style="83" customWidth="1"/>
    <col min="3844" max="3844" width="20.28515625" style="83" customWidth="1"/>
    <col min="3845" max="3845" width="9.140625" style="83"/>
    <col min="3846" max="3846" width="21.42578125" style="83" customWidth="1"/>
    <col min="3847" max="3847" width="15.140625" style="83" customWidth="1"/>
    <col min="3848" max="4077" width="9.140625" style="83"/>
    <col min="4078" max="4078" width="10.140625" style="83" customWidth="1"/>
    <col min="4079" max="4079" width="70.7109375" style="83" customWidth="1"/>
    <col min="4080" max="4080" width="17.42578125" style="83" customWidth="1"/>
    <col min="4081" max="4081" width="17.5703125" style="83" customWidth="1"/>
    <col min="4082" max="4082" width="17.28515625" style="83" customWidth="1"/>
    <col min="4083" max="4084" width="17.5703125" style="83" customWidth="1"/>
    <col min="4085" max="4085" width="18.5703125" style="83" customWidth="1"/>
    <col min="4086" max="4086" width="16.140625" style="83" customWidth="1"/>
    <col min="4087" max="4091" width="17.5703125" style="83" customWidth="1"/>
    <col min="4092" max="4093" width="17" style="83" customWidth="1"/>
    <col min="4094" max="4094" width="25.42578125" style="83" customWidth="1"/>
    <col min="4095" max="4095" width="17" style="83" customWidth="1"/>
    <col min="4096" max="4096" width="18.5703125" style="83" customWidth="1"/>
    <col min="4097" max="4097" width="14.7109375" style="83" customWidth="1"/>
    <col min="4098" max="4098" width="13.85546875" style="83" customWidth="1"/>
    <col min="4099" max="4099" width="9.140625" style="83" customWidth="1"/>
    <col min="4100" max="4100" width="20.28515625" style="83" customWidth="1"/>
    <col min="4101" max="4101" width="9.140625" style="83"/>
    <col min="4102" max="4102" width="21.42578125" style="83" customWidth="1"/>
    <col min="4103" max="4103" width="15.140625" style="83" customWidth="1"/>
    <col min="4104" max="4333" width="9.140625" style="83"/>
    <col min="4334" max="4334" width="10.140625" style="83" customWidth="1"/>
    <col min="4335" max="4335" width="70.7109375" style="83" customWidth="1"/>
    <col min="4336" max="4336" width="17.42578125" style="83" customWidth="1"/>
    <col min="4337" max="4337" width="17.5703125" style="83" customWidth="1"/>
    <col min="4338" max="4338" width="17.28515625" style="83" customWidth="1"/>
    <col min="4339" max="4340" width="17.5703125" style="83" customWidth="1"/>
    <col min="4341" max="4341" width="18.5703125" style="83" customWidth="1"/>
    <col min="4342" max="4342" width="16.140625" style="83" customWidth="1"/>
    <col min="4343" max="4347" width="17.5703125" style="83" customWidth="1"/>
    <col min="4348" max="4349" width="17" style="83" customWidth="1"/>
    <col min="4350" max="4350" width="25.42578125" style="83" customWidth="1"/>
    <col min="4351" max="4351" width="17" style="83" customWidth="1"/>
    <col min="4352" max="4352" width="18.5703125" style="83" customWidth="1"/>
    <col min="4353" max="4353" width="14.7109375" style="83" customWidth="1"/>
    <col min="4354" max="4354" width="13.85546875" style="83" customWidth="1"/>
    <col min="4355" max="4355" width="9.140625" style="83" customWidth="1"/>
    <col min="4356" max="4356" width="20.28515625" style="83" customWidth="1"/>
    <col min="4357" max="4357" width="9.140625" style="83"/>
    <col min="4358" max="4358" width="21.42578125" style="83" customWidth="1"/>
    <col min="4359" max="4359" width="15.140625" style="83" customWidth="1"/>
    <col min="4360" max="4589" width="9.140625" style="83"/>
    <col min="4590" max="4590" width="10.140625" style="83" customWidth="1"/>
    <col min="4591" max="4591" width="70.7109375" style="83" customWidth="1"/>
    <col min="4592" max="4592" width="17.42578125" style="83" customWidth="1"/>
    <col min="4593" max="4593" width="17.5703125" style="83" customWidth="1"/>
    <col min="4594" max="4594" width="17.28515625" style="83" customWidth="1"/>
    <col min="4595" max="4596" width="17.5703125" style="83" customWidth="1"/>
    <col min="4597" max="4597" width="18.5703125" style="83" customWidth="1"/>
    <col min="4598" max="4598" width="16.140625" style="83" customWidth="1"/>
    <col min="4599" max="4603" width="17.5703125" style="83" customWidth="1"/>
    <col min="4604" max="4605" width="17" style="83" customWidth="1"/>
    <col min="4606" max="4606" width="25.42578125" style="83" customWidth="1"/>
    <col min="4607" max="4607" width="17" style="83" customWidth="1"/>
    <col min="4608" max="4608" width="18.5703125" style="83" customWidth="1"/>
    <col min="4609" max="4609" width="14.7109375" style="83" customWidth="1"/>
    <col min="4610" max="4610" width="13.85546875" style="83" customWidth="1"/>
    <col min="4611" max="4611" width="9.140625" style="83" customWidth="1"/>
    <col min="4612" max="4612" width="20.28515625" style="83" customWidth="1"/>
    <col min="4613" max="4613" width="9.140625" style="83"/>
    <col min="4614" max="4614" width="21.42578125" style="83" customWidth="1"/>
    <col min="4615" max="4615" width="15.140625" style="83" customWidth="1"/>
    <col min="4616" max="4845" width="9.140625" style="83"/>
    <col min="4846" max="4846" width="10.140625" style="83" customWidth="1"/>
    <col min="4847" max="4847" width="70.7109375" style="83" customWidth="1"/>
    <col min="4848" max="4848" width="17.42578125" style="83" customWidth="1"/>
    <col min="4849" max="4849" width="17.5703125" style="83" customWidth="1"/>
    <col min="4850" max="4850" width="17.28515625" style="83" customWidth="1"/>
    <col min="4851" max="4852" width="17.5703125" style="83" customWidth="1"/>
    <col min="4853" max="4853" width="18.5703125" style="83" customWidth="1"/>
    <col min="4854" max="4854" width="16.140625" style="83" customWidth="1"/>
    <col min="4855" max="4859" width="17.5703125" style="83" customWidth="1"/>
    <col min="4860" max="4861" width="17" style="83" customWidth="1"/>
    <col min="4862" max="4862" width="25.42578125" style="83" customWidth="1"/>
    <col min="4863" max="4863" width="17" style="83" customWidth="1"/>
    <col min="4864" max="4864" width="18.5703125" style="83" customWidth="1"/>
    <col min="4865" max="4865" width="14.7109375" style="83" customWidth="1"/>
    <col min="4866" max="4866" width="13.85546875" style="83" customWidth="1"/>
    <col min="4867" max="4867" width="9.140625" style="83" customWidth="1"/>
    <col min="4868" max="4868" width="20.28515625" style="83" customWidth="1"/>
    <col min="4869" max="4869" width="9.140625" style="83"/>
    <col min="4870" max="4870" width="21.42578125" style="83" customWidth="1"/>
    <col min="4871" max="4871" width="15.140625" style="83" customWidth="1"/>
    <col min="4872" max="5101" width="9.140625" style="83"/>
    <col min="5102" max="5102" width="10.140625" style="83" customWidth="1"/>
    <col min="5103" max="5103" width="70.7109375" style="83" customWidth="1"/>
    <col min="5104" max="5104" width="17.42578125" style="83" customWidth="1"/>
    <col min="5105" max="5105" width="17.5703125" style="83" customWidth="1"/>
    <col min="5106" max="5106" width="17.28515625" style="83" customWidth="1"/>
    <col min="5107" max="5108" width="17.5703125" style="83" customWidth="1"/>
    <col min="5109" max="5109" width="18.5703125" style="83" customWidth="1"/>
    <col min="5110" max="5110" width="16.140625" style="83" customWidth="1"/>
    <col min="5111" max="5115" width="17.5703125" style="83" customWidth="1"/>
    <col min="5116" max="5117" width="17" style="83" customWidth="1"/>
    <col min="5118" max="5118" width="25.42578125" style="83" customWidth="1"/>
    <col min="5119" max="5119" width="17" style="83" customWidth="1"/>
    <col min="5120" max="5120" width="18.5703125" style="83" customWidth="1"/>
    <col min="5121" max="5121" width="14.7109375" style="83" customWidth="1"/>
    <col min="5122" max="5122" width="13.85546875" style="83" customWidth="1"/>
    <col min="5123" max="5123" width="9.140625" style="83" customWidth="1"/>
    <col min="5124" max="5124" width="20.28515625" style="83" customWidth="1"/>
    <col min="5125" max="5125" width="9.140625" style="83"/>
    <col min="5126" max="5126" width="21.42578125" style="83" customWidth="1"/>
    <col min="5127" max="5127" width="15.140625" style="83" customWidth="1"/>
    <col min="5128" max="5357" width="9.140625" style="83"/>
    <col min="5358" max="5358" width="10.140625" style="83" customWidth="1"/>
    <col min="5359" max="5359" width="70.7109375" style="83" customWidth="1"/>
    <col min="5360" max="5360" width="17.42578125" style="83" customWidth="1"/>
    <col min="5361" max="5361" width="17.5703125" style="83" customWidth="1"/>
    <col min="5362" max="5362" width="17.28515625" style="83" customWidth="1"/>
    <col min="5363" max="5364" width="17.5703125" style="83" customWidth="1"/>
    <col min="5365" max="5365" width="18.5703125" style="83" customWidth="1"/>
    <col min="5366" max="5366" width="16.140625" style="83" customWidth="1"/>
    <col min="5367" max="5371" width="17.5703125" style="83" customWidth="1"/>
    <col min="5372" max="5373" width="17" style="83" customWidth="1"/>
    <col min="5374" max="5374" width="25.42578125" style="83" customWidth="1"/>
    <col min="5375" max="5375" width="17" style="83" customWidth="1"/>
    <col min="5376" max="5376" width="18.5703125" style="83" customWidth="1"/>
    <col min="5377" max="5377" width="14.7109375" style="83" customWidth="1"/>
    <col min="5378" max="5378" width="13.85546875" style="83" customWidth="1"/>
    <col min="5379" max="5379" width="9.140625" style="83" customWidth="1"/>
    <col min="5380" max="5380" width="20.28515625" style="83" customWidth="1"/>
    <col min="5381" max="5381" width="9.140625" style="83"/>
    <col min="5382" max="5382" width="21.42578125" style="83" customWidth="1"/>
    <col min="5383" max="5383" width="15.140625" style="83" customWidth="1"/>
    <col min="5384" max="5613" width="9.140625" style="83"/>
    <col min="5614" max="5614" width="10.140625" style="83" customWidth="1"/>
    <col min="5615" max="5615" width="70.7109375" style="83" customWidth="1"/>
    <col min="5616" max="5616" width="17.42578125" style="83" customWidth="1"/>
    <col min="5617" max="5617" width="17.5703125" style="83" customWidth="1"/>
    <col min="5618" max="5618" width="17.28515625" style="83" customWidth="1"/>
    <col min="5619" max="5620" width="17.5703125" style="83" customWidth="1"/>
    <col min="5621" max="5621" width="18.5703125" style="83" customWidth="1"/>
    <col min="5622" max="5622" width="16.140625" style="83" customWidth="1"/>
    <col min="5623" max="5627" width="17.5703125" style="83" customWidth="1"/>
    <col min="5628" max="5629" width="17" style="83" customWidth="1"/>
    <col min="5630" max="5630" width="25.42578125" style="83" customWidth="1"/>
    <col min="5631" max="5631" width="17" style="83" customWidth="1"/>
    <col min="5632" max="5632" width="18.5703125" style="83" customWidth="1"/>
    <col min="5633" max="5633" width="14.7109375" style="83" customWidth="1"/>
    <col min="5634" max="5634" width="13.85546875" style="83" customWidth="1"/>
    <col min="5635" max="5635" width="9.140625" style="83" customWidth="1"/>
    <col min="5636" max="5636" width="20.28515625" style="83" customWidth="1"/>
    <col min="5637" max="5637" width="9.140625" style="83"/>
    <col min="5638" max="5638" width="21.42578125" style="83" customWidth="1"/>
    <col min="5639" max="5639" width="15.140625" style="83" customWidth="1"/>
    <col min="5640" max="5869" width="9.140625" style="83"/>
    <col min="5870" max="5870" width="10.140625" style="83" customWidth="1"/>
    <col min="5871" max="5871" width="70.7109375" style="83" customWidth="1"/>
    <col min="5872" max="5872" width="17.42578125" style="83" customWidth="1"/>
    <col min="5873" max="5873" width="17.5703125" style="83" customWidth="1"/>
    <col min="5874" max="5874" width="17.28515625" style="83" customWidth="1"/>
    <col min="5875" max="5876" width="17.5703125" style="83" customWidth="1"/>
    <col min="5877" max="5877" width="18.5703125" style="83" customWidth="1"/>
    <col min="5878" max="5878" width="16.140625" style="83" customWidth="1"/>
    <col min="5879" max="5883" width="17.5703125" style="83" customWidth="1"/>
    <col min="5884" max="5885" width="17" style="83" customWidth="1"/>
    <col min="5886" max="5886" width="25.42578125" style="83" customWidth="1"/>
    <col min="5887" max="5887" width="17" style="83" customWidth="1"/>
    <col min="5888" max="5888" width="18.5703125" style="83" customWidth="1"/>
    <col min="5889" max="5889" width="14.7109375" style="83" customWidth="1"/>
    <col min="5890" max="5890" width="13.85546875" style="83" customWidth="1"/>
    <col min="5891" max="5891" width="9.140625" style="83" customWidth="1"/>
    <col min="5892" max="5892" width="20.28515625" style="83" customWidth="1"/>
    <col min="5893" max="5893" width="9.140625" style="83"/>
    <col min="5894" max="5894" width="21.42578125" style="83" customWidth="1"/>
    <col min="5895" max="5895" width="15.140625" style="83" customWidth="1"/>
    <col min="5896" max="6125" width="9.140625" style="83"/>
    <col min="6126" max="6126" width="10.140625" style="83" customWidth="1"/>
    <col min="6127" max="6127" width="70.7109375" style="83" customWidth="1"/>
    <col min="6128" max="6128" width="17.42578125" style="83" customWidth="1"/>
    <col min="6129" max="6129" width="17.5703125" style="83" customWidth="1"/>
    <col min="6130" max="6130" width="17.28515625" style="83" customWidth="1"/>
    <col min="6131" max="6132" width="17.5703125" style="83" customWidth="1"/>
    <col min="6133" max="6133" width="18.5703125" style="83" customWidth="1"/>
    <col min="6134" max="6134" width="16.140625" style="83" customWidth="1"/>
    <col min="6135" max="6139" width="17.5703125" style="83" customWidth="1"/>
    <col min="6140" max="6141" width="17" style="83" customWidth="1"/>
    <col min="6142" max="6142" width="25.42578125" style="83" customWidth="1"/>
    <col min="6143" max="6143" width="17" style="83" customWidth="1"/>
    <col min="6144" max="6144" width="18.5703125" style="83" customWidth="1"/>
    <col min="6145" max="6145" width="14.7109375" style="83" customWidth="1"/>
    <col min="6146" max="6146" width="13.85546875" style="83" customWidth="1"/>
    <col min="6147" max="6147" width="9.140625" style="83" customWidth="1"/>
    <col min="6148" max="6148" width="20.28515625" style="83" customWidth="1"/>
    <col min="6149" max="6149" width="9.140625" style="83"/>
    <col min="6150" max="6150" width="21.42578125" style="83" customWidth="1"/>
    <col min="6151" max="6151" width="15.140625" style="83" customWidth="1"/>
    <col min="6152" max="6381" width="9.140625" style="83"/>
    <col min="6382" max="6382" width="10.140625" style="83" customWidth="1"/>
    <col min="6383" max="6383" width="70.7109375" style="83" customWidth="1"/>
    <col min="6384" max="6384" width="17.42578125" style="83" customWidth="1"/>
    <col min="6385" max="6385" width="17.5703125" style="83" customWidth="1"/>
    <col min="6386" max="6386" width="17.28515625" style="83" customWidth="1"/>
    <col min="6387" max="6388" width="17.5703125" style="83" customWidth="1"/>
    <col min="6389" max="6389" width="18.5703125" style="83" customWidth="1"/>
    <col min="6390" max="6390" width="16.140625" style="83" customWidth="1"/>
    <col min="6391" max="6395" width="17.5703125" style="83" customWidth="1"/>
    <col min="6396" max="6397" width="17" style="83" customWidth="1"/>
    <col min="6398" max="6398" width="25.42578125" style="83" customWidth="1"/>
    <col min="6399" max="6399" width="17" style="83" customWidth="1"/>
    <col min="6400" max="6400" width="18.5703125" style="83" customWidth="1"/>
    <col min="6401" max="6401" width="14.7109375" style="83" customWidth="1"/>
    <col min="6402" max="6402" width="13.85546875" style="83" customWidth="1"/>
    <col min="6403" max="6403" width="9.140625" style="83" customWidth="1"/>
    <col min="6404" max="6404" width="20.28515625" style="83" customWidth="1"/>
    <col min="6405" max="6405" width="9.140625" style="83"/>
    <col min="6406" max="6406" width="21.42578125" style="83" customWidth="1"/>
    <col min="6407" max="6407" width="15.140625" style="83" customWidth="1"/>
    <col min="6408" max="6637" width="9.140625" style="83"/>
    <col min="6638" max="6638" width="10.140625" style="83" customWidth="1"/>
    <col min="6639" max="6639" width="70.7109375" style="83" customWidth="1"/>
    <col min="6640" max="6640" width="17.42578125" style="83" customWidth="1"/>
    <col min="6641" max="6641" width="17.5703125" style="83" customWidth="1"/>
    <col min="6642" max="6642" width="17.28515625" style="83" customWidth="1"/>
    <col min="6643" max="6644" width="17.5703125" style="83" customWidth="1"/>
    <col min="6645" max="6645" width="18.5703125" style="83" customWidth="1"/>
    <col min="6646" max="6646" width="16.140625" style="83" customWidth="1"/>
    <col min="6647" max="6651" width="17.5703125" style="83" customWidth="1"/>
    <col min="6652" max="6653" width="17" style="83" customWidth="1"/>
    <col min="6654" max="6654" width="25.42578125" style="83" customWidth="1"/>
    <col min="6655" max="6655" width="17" style="83" customWidth="1"/>
    <col min="6656" max="6656" width="18.5703125" style="83" customWidth="1"/>
    <col min="6657" max="6657" width="14.7109375" style="83" customWidth="1"/>
    <col min="6658" max="6658" width="13.85546875" style="83" customWidth="1"/>
    <col min="6659" max="6659" width="9.140625" style="83" customWidth="1"/>
    <col min="6660" max="6660" width="20.28515625" style="83" customWidth="1"/>
    <col min="6661" max="6661" width="9.140625" style="83"/>
    <col min="6662" max="6662" width="21.42578125" style="83" customWidth="1"/>
    <col min="6663" max="6663" width="15.140625" style="83" customWidth="1"/>
    <col min="6664" max="6893" width="9.140625" style="83"/>
    <col min="6894" max="6894" width="10.140625" style="83" customWidth="1"/>
    <col min="6895" max="6895" width="70.7109375" style="83" customWidth="1"/>
    <col min="6896" max="6896" width="17.42578125" style="83" customWidth="1"/>
    <col min="6897" max="6897" width="17.5703125" style="83" customWidth="1"/>
    <col min="6898" max="6898" width="17.28515625" style="83" customWidth="1"/>
    <col min="6899" max="6900" width="17.5703125" style="83" customWidth="1"/>
    <col min="6901" max="6901" width="18.5703125" style="83" customWidth="1"/>
    <col min="6902" max="6902" width="16.140625" style="83" customWidth="1"/>
    <col min="6903" max="6907" width="17.5703125" style="83" customWidth="1"/>
    <col min="6908" max="6909" width="17" style="83" customWidth="1"/>
    <col min="6910" max="6910" width="25.42578125" style="83" customWidth="1"/>
    <col min="6911" max="6911" width="17" style="83" customWidth="1"/>
    <col min="6912" max="6912" width="18.5703125" style="83" customWidth="1"/>
    <col min="6913" max="6913" width="14.7109375" style="83" customWidth="1"/>
    <col min="6914" max="6914" width="13.85546875" style="83" customWidth="1"/>
    <col min="6915" max="6915" width="9.140625" style="83" customWidth="1"/>
    <col min="6916" max="6916" width="20.28515625" style="83" customWidth="1"/>
    <col min="6917" max="6917" width="9.140625" style="83"/>
    <col min="6918" max="6918" width="21.42578125" style="83" customWidth="1"/>
    <col min="6919" max="6919" width="15.140625" style="83" customWidth="1"/>
    <col min="6920" max="7149" width="9.140625" style="83"/>
    <col min="7150" max="7150" width="10.140625" style="83" customWidth="1"/>
    <col min="7151" max="7151" width="70.7109375" style="83" customWidth="1"/>
    <col min="7152" max="7152" width="17.42578125" style="83" customWidth="1"/>
    <col min="7153" max="7153" width="17.5703125" style="83" customWidth="1"/>
    <col min="7154" max="7154" width="17.28515625" style="83" customWidth="1"/>
    <col min="7155" max="7156" width="17.5703125" style="83" customWidth="1"/>
    <col min="7157" max="7157" width="18.5703125" style="83" customWidth="1"/>
    <col min="7158" max="7158" width="16.140625" style="83" customWidth="1"/>
    <col min="7159" max="7163" width="17.5703125" style="83" customWidth="1"/>
    <col min="7164" max="7165" width="17" style="83" customWidth="1"/>
    <col min="7166" max="7166" width="25.42578125" style="83" customWidth="1"/>
    <col min="7167" max="7167" width="17" style="83" customWidth="1"/>
    <col min="7168" max="7168" width="18.5703125" style="83" customWidth="1"/>
    <col min="7169" max="7169" width="14.7109375" style="83" customWidth="1"/>
    <col min="7170" max="7170" width="13.85546875" style="83" customWidth="1"/>
    <col min="7171" max="7171" width="9.140625" style="83" customWidth="1"/>
    <col min="7172" max="7172" width="20.28515625" style="83" customWidth="1"/>
    <col min="7173" max="7173" width="9.140625" style="83"/>
    <col min="7174" max="7174" width="21.42578125" style="83" customWidth="1"/>
    <col min="7175" max="7175" width="15.140625" style="83" customWidth="1"/>
    <col min="7176" max="7405" width="9.140625" style="83"/>
    <col min="7406" max="7406" width="10.140625" style="83" customWidth="1"/>
    <col min="7407" max="7407" width="70.7109375" style="83" customWidth="1"/>
    <col min="7408" max="7408" width="17.42578125" style="83" customWidth="1"/>
    <col min="7409" max="7409" width="17.5703125" style="83" customWidth="1"/>
    <col min="7410" max="7410" width="17.28515625" style="83" customWidth="1"/>
    <col min="7411" max="7412" width="17.5703125" style="83" customWidth="1"/>
    <col min="7413" max="7413" width="18.5703125" style="83" customWidth="1"/>
    <col min="7414" max="7414" width="16.140625" style="83" customWidth="1"/>
    <col min="7415" max="7419" width="17.5703125" style="83" customWidth="1"/>
    <col min="7420" max="7421" width="17" style="83" customWidth="1"/>
    <col min="7422" max="7422" width="25.42578125" style="83" customWidth="1"/>
    <col min="7423" max="7423" width="17" style="83" customWidth="1"/>
    <col min="7424" max="7424" width="18.5703125" style="83" customWidth="1"/>
    <col min="7425" max="7425" width="14.7109375" style="83" customWidth="1"/>
    <col min="7426" max="7426" width="13.85546875" style="83" customWidth="1"/>
    <col min="7427" max="7427" width="9.140625" style="83" customWidth="1"/>
    <col min="7428" max="7428" width="20.28515625" style="83" customWidth="1"/>
    <col min="7429" max="7429" width="9.140625" style="83"/>
    <col min="7430" max="7430" width="21.42578125" style="83" customWidth="1"/>
    <col min="7431" max="7431" width="15.140625" style="83" customWidth="1"/>
    <col min="7432" max="7661" width="9.140625" style="83"/>
    <col min="7662" max="7662" width="10.140625" style="83" customWidth="1"/>
    <col min="7663" max="7663" width="70.7109375" style="83" customWidth="1"/>
    <col min="7664" max="7664" width="17.42578125" style="83" customWidth="1"/>
    <col min="7665" max="7665" width="17.5703125" style="83" customWidth="1"/>
    <col min="7666" max="7666" width="17.28515625" style="83" customWidth="1"/>
    <col min="7667" max="7668" width="17.5703125" style="83" customWidth="1"/>
    <col min="7669" max="7669" width="18.5703125" style="83" customWidth="1"/>
    <col min="7670" max="7670" width="16.140625" style="83" customWidth="1"/>
    <col min="7671" max="7675" width="17.5703125" style="83" customWidth="1"/>
    <col min="7676" max="7677" width="17" style="83" customWidth="1"/>
    <col min="7678" max="7678" width="25.42578125" style="83" customWidth="1"/>
    <col min="7679" max="7679" width="17" style="83" customWidth="1"/>
    <col min="7680" max="7680" width="18.5703125" style="83" customWidth="1"/>
    <col min="7681" max="7681" width="14.7109375" style="83" customWidth="1"/>
    <col min="7682" max="7682" width="13.85546875" style="83" customWidth="1"/>
    <col min="7683" max="7683" width="9.140625" style="83" customWidth="1"/>
    <col min="7684" max="7684" width="20.28515625" style="83" customWidth="1"/>
    <col min="7685" max="7685" width="9.140625" style="83"/>
    <col min="7686" max="7686" width="21.42578125" style="83" customWidth="1"/>
    <col min="7687" max="7687" width="15.140625" style="83" customWidth="1"/>
    <col min="7688" max="7917" width="9.140625" style="83"/>
    <col min="7918" max="7918" width="10.140625" style="83" customWidth="1"/>
    <col min="7919" max="7919" width="70.7109375" style="83" customWidth="1"/>
    <col min="7920" max="7920" width="17.42578125" style="83" customWidth="1"/>
    <col min="7921" max="7921" width="17.5703125" style="83" customWidth="1"/>
    <col min="7922" max="7922" width="17.28515625" style="83" customWidth="1"/>
    <col min="7923" max="7924" width="17.5703125" style="83" customWidth="1"/>
    <col min="7925" max="7925" width="18.5703125" style="83" customWidth="1"/>
    <col min="7926" max="7926" width="16.140625" style="83" customWidth="1"/>
    <col min="7927" max="7931" width="17.5703125" style="83" customWidth="1"/>
    <col min="7932" max="7933" width="17" style="83" customWidth="1"/>
    <col min="7934" max="7934" width="25.42578125" style="83" customWidth="1"/>
    <col min="7935" max="7935" width="17" style="83" customWidth="1"/>
    <col min="7936" max="7936" width="18.5703125" style="83" customWidth="1"/>
    <col min="7937" max="7937" width="14.7109375" style="83" customWidth="1"/>
    <col min="7938" max="7938" width="13.85546875" style="83" customWidth="1"/>
    <col min="7939" max="7939" width="9.140625" style="83" customWidth="1"/>
    <col min="7940" max="7940" width="20.28515625" style="83" customWidth="1"/>
    <col min="7941" max="7941" width="9.140625" style="83"/>
    <col min="7942" max="7942" width="21.42578125" style="83" customWidth="1"/>
    <col min="7943" max="7943" width="15.140625" style="83" customWidth="1"/>
    <col min="7944" max="8173" width="9.140625" style="83"/>
    <col min="8174" max="8174" width="10.140625" style="83" customWidth="1"/>
    <col min="8175" max="8175" width="70.7109375" style="83" customWidth="1"/>
    <col min="8176" max="8176" width="17.42578125" style="83" customWidth="1"/>
    <col min="8177" max="8177" width="17.5703125" style="83" customWidth="1"/>
    <col min="8178" max="8178" width="17.28515625" style="83" customWidth="1"/>
    <col min="8179" max="8180" width="17.5703125" style="83" customWidth="1"/>
    <col min="8181" max="8181" width="18.5703125" style="83" customWidth="1"/>
    <col min="8182" max="8182" width="16.140625" style="83" customWidth="1"/>
    <col min="8183" max="8187" width="17.5703125" style="83" customWidth="1"/>
    <col min="8188" max="8189" width="17" style="83" customWidth="1"/>
    <col min="8190" max="8190" width="25.42578125" style="83" customWidth="1"/>
    <col min="8191" max="8191" width="17" style="83" customWidth="1"/>
    <col min="8192" max="8192" width="18.5703125" style="83" customWidth="1"/>
    <col min="8193" max="8193" width="14.7109375" style="83" customWidth="1"/>
    <col min="8194" max="8194" width="13.85546875" style="83" customWidth="1"/>
    <col min="8195" max="8195" width="9.140625" style="83" customWidth="1"/>
    <col min="8196" max="8196" width="20.28515625" style="83" customWidth="1"/>
    <col min="8197" max="8197" width="9.140625" style="83"/>
    <col min="8198" max="8198" width="21.42578125" style="83" customWidth="1"/>
    <col min="8199" max="8199" width="15.140625" style="83" customWidth="1"/>
    <col min="8200" max="8429" width="9.140625" style="83"/>
    <col min="8430" max="8430" width="10.140625" style="83" customWidth="1"/>
    <col min="8431" max="8431" width="70.7109375" style="83" customWidth="1"/>
    <col min="8432" max="8432" width="17.42578125" style="83" customWidth="1"/>
    <col min="8433" max="8433" width="17.5703125" style="83" customWidth="1"/>
    <col min="8434" max="8434" width="17.28515625" style="83" customWidth="1"/>
    <col min="8435" max="8436" width="17.5703125" style="83" customWidth="1"/>
    <col min="8437" max="8437" width="18.5703125" style="83" customWidth="1"/>
    <col min="8438" max="8438" width="16.140625" style="83" customWidth="1"/>
    <col min="8439" max="8443" width="17.5703125" style="83" customWidth="1"/>
    <col min="8444" max="8445" width="17" style="83" customWidth="1"/>
    <col min="8446" max="8446" width="25.42578125" style="83" customWidth="1"/>
    <col min="8447" max="8447" width="17" style="83" customWidth="1"/>
    <col min="8448" max="8448" width="18.5703125" style="83" customWidth="1"/>
    <col min="8449" max="8449" width="14.7109375" style="83" customWidth="1"/>
    <col min="8450" max="8450" width="13.85546875" style="83" customWidth="1"/>
    <col min="8451" max="8451" width="9.140625" style="83" customWidth="1"/>
    <col min="8452" max="8452" width="20.28515625" style="83" customWidth="1"/>
    <col min="8453" max="8453" width="9.140625" style="83"/>
    <col min="8454" max="8454" width="21.42578125" style="83" customWidth="1"/>
    <col min="8455" max="8455" width="15.140625" style="83" customWidth="1"/>
    <col min="8456" max="8685" width="9.140625" style="83"/>
    <col min="8686" max="8686" width="10.140625" style="83" customWidth="1"/>
    <col min="8687" max="8687" width="70.7109375" style="83" customWidth="1"/>
    <col min="8688" max="8688" width="17.42578125" style="83" customWidth="1"/>
    <col min="8689" max="8689" width="17.5703125" style="83" customWidth="1"/>
    <col min="8690" max="8690" width="17.28515625" style="83" customWidth="1"/>
    <col min="8691" max="8692" width="17.5703125" style="83" customWidth="1"/>
    <col min="8693" max="8693" width="18.5703125" style="83" customWidth="1"/>
    <col min="8694" max="8694" width="16.140625" style="83" customWidth="1"/>
    <col min="8695" max="8699" width="17.5703125" style="83" customWidth="1"/>
    <col min="8700" max="8701" width="17" style="83" customWidth="1"/>
    <col min="8702" max="8702" width="25.42578125" style="83" customWidth="1"/>
    <col min="8703" max="8703" width="17" style="83" customWidth="1"/>
    <col min="8704" max="8704" width="18.5703125" style="83" customWidth="1"/>
    <col min="8705" max="8705" width="14.7109375" style="83" customWidth="1"/>
    <col min="8706" max="8706" width="13.85546875" style="83" customWidth="1"/>
    <col min="8707" max="8707" width="9.140625" style="83" customWidth="1"/>
    <col min="8708" max="8708" width="20.28515625" style="83" customWidth="1"/>
    <col min="8709" max="8709" width="9.140625" style="83"/>
    <col min="8710" max="8710" width="21.42578125" style="83" customWidth="1"/>
    <col min="8711" max="8711" width="15.140625" style="83" customWidth="1"/>
    <col min="8712" max="8941" width="9.140625" style="83"/>
    <col min="8942" max="8942" width="10.140625" style="83" customWidth="1"/>
    <col min="8943" max="8943" width="70.7109375" style="83" customWidth="1"/>
    <col min="8944" max="8944" width="17.42578125" style="83" customWidth="1"/>
    <col min="8945" max="8945" width="17.5703125" style="83" customWidth="1"/>
    <col min="8946" max="8946" width="17.28515625" style="83" customWidth="1"/>
    <col min="8947" max="8948" width="17.5703125" style="83" customWidth="1"/>
    <col min="8949" max="8949" width="18.5703125" style="83" customWidth="1"/>
    <col min="8950" max="8950" width="16.140625" style="83" customWidth="1"/>
    <col min="8951" max="8955" width="17.5703125" style="83" customWidth="1"/>
    <col min="8956" max="8957" width="17" style="83" customWidth="1"/>
    <col min="8958" max="8958" width="25.42578125" style="83" customWidth="1"/>
    <col min="8959" max="8959" width="17" style="83" customWidth="1"/>
    <col min="8960" max="8960" width="18.5703125" style="83" customWidth="1"/>
    <col min="8961" max="8961" width="14.7109375" style="83" customWidth="1"/>
    <col min="8962" max="8962" width="13.85546875" style="83" customWidth="1"/>
    <col min="8963" max="8963" width="9.140625" style="83" customWidth="1"/>
    <col min="8964" max="8964" width="20.28515625" style="83" customWidth="1"/>
    <col min="8965" max="8965" width="9.140625" style="83"/>
    <col min="8966" max="8966" width="21.42578125" style="83" customWidth="1"/>
    <col min="8967" max="8967" width="15.140625" style="83" customWidth="1"/>
    <col min="8968" max="9197" width="9.140625" style="83"/>
    <col min="9198" max="9198" width="10.140625" style="83" customWidth="1"/>
    <col min="9199" max="9199" width="70.7109375" style="83" customWidth="1"/>
    <col min="9200" max="9200" width="17.42578125" style="83" customWidth="1"/>
    <col min="9201" max="9201" width="17.5703125" style="83" customWidth="1"/>
    <col min="9202" max="9202" width="17.28515625" style="83" customWidth="1"/>
    <col min="9203" max="9204" width="17.5703125" style="83" customWidth="1"/>
    <col min="9205" max="9205" width="18.5703125" style="83" customWidth="1"/>
    <col min="9206" max="9206" width="16.140625" style="83" customWidth="1"/>
    <col min="9207" max="9211" width="17.5703125" style="83" customWidth="1"/>
    <col min="9212" max="9213" width="17" style="83" customWidth="1"/>
    <col min="9214" max="9214" width="25.42578125" style="83" customWidth="1"/>
    <col min="9215" max="9215" width="17" style="83" customWidth="1"/>
    <col min="9216" max="9216" width="18.5703125" style="83" customWidth="1"/>
    <col min="9217" max="9217" width="14.7109375" style="83" customWidth="1"/>
    <col min="9218" max="9218" width="13.85546875" style="83" customWidth="1"/>
    <col min="9219" max="9219" width="9.140625" style="83" customWidth="1"/>
    <col min="9220" max="9220" width="20.28515625" style="83" customWidth="1"/>
    <col min="9221" max="9221" width="9.140625" style="83"/>
    <col min="9222" max="9222" width="21.42578125" style="83" customWidth="1"/>
    <col min="9223" max="9223" width="15.140625" style="83" customWidth="1"/>
    <col min="9224" max="9453" width="9.140625" style="83"/>
    <col min="9454" max="9454" width="10.140625" style="83" customWidth="1"/>
    <col min="9455" max="9455" width="70.7109375" style="83" customWidth="1"/>
    <col min="9456" max="9456" width="17.42578125" style="83" customWidth="1"/>
    <col min="9457" max="9457" width="17.5703125" style="83" customWidth="1"/>
    <col min="9458" max="9458" width="17.28515625" style="83" customWidth="1"/>
    <col min="9459" max="9460" width="17.5703125" style="83" customWidth="1"/>
    <col min="9461" max="9461" width="18.5703125" style="83" customWidth="1"/>
    <col min="9462" max="9462" width="16.140625" style="83" customWidth="1"/>
    <col min="9463" max="9467" width="17.5703125" style="83" customWidth="1"/>
    <col min="9468" max="9469" width="17" style="83" customWidth="1"/>
    <col min="9470" max="9470" width="25.42578125" style="83" customWidth="1"/>
    <col min="9471" max="9471" width="17" style="83" customWidth="1"/>
    <col min="9472" max="9472" width="18.5703125" style="83" customWidth="1"/>
    <col min="9473" max="9473" width="14.7109375" style="83" customWidth="1"/>
    <col min="9474" max="9474" width="13.85546875" style="83" customWidth="1"/>
    <col min="9475" max="9475" width="9.140625" style="83" customWidth="1"/>
    <col min="9476" max="9476" width="20.28515625" style="83" customWidth="1"/>
    <col min="9477" max="9477" width="9.140625" style="83"/>
    <col min="9478" max="9478" width="21.42578125" style="83" customWidth="1"/>
    <col min="9479" max="9479" width="15.140625" style="83" customWidth="1"/>
    <col min="9480" max="9709" width="9.140625" style="83"/>
    <col min="9710" max="9710" width="10.140625" style="83" customWidth="1"/>
    <col min="9711" max="9711" width="70.7109375" style="83" customWidth="1"/>
    <col min="9712" max="9712" width="17.42578125" style="83" customWidth="1"/>
    <col min="9713" max="9713" width="17.5703125" style="83" customWidth="1"/>
    <col min="9714" max="9714" width="17.28515625" style="83" customWidth="1"/>
    <col min="9715" max="9716" width="17.5703125" style="83" customWidth="1"/>
    <col min="9717" max="9717" width="18.5703125" style="83" customWidth="1"/>
    <col min="9718" max="9718" width="16.140625" style="83" customWidth="1"/>
    <col min="9719" max="9723" width="17.5703125" style="83" customWidth="1"/>
    <col min="9724" max="9725" width="17" style="83" customWidth="1"/>
    <col min="9726" max="9726" width="25.42578125" style="83" customWidth="1"/>
    <col min="9727" max="9727" width="17" style="83" customWidth="1"/>
    <col min="9728" max="9728" width="18.5703125" style="83" customWidth="1"/>
    <col min="9729" max="9729" width="14.7109375" style="83" customWidth="1"/>
    <col min="9730" max="9730" width="13.85546875" style="83" customWidth="1"/>
    <col min="9731" max="9731" width="9.140625" style="83" customWidth="1"/>
    <col min="9732" max="9732" width="20.28515625" style="83" customWidth="1"/>
    <col min="9733" max="9733" width="9.140625" style="83"/>
    <col min="9734" max="9734" width="21.42578125" style="83" customWidth="1"/>
    <col min="9735" max="9735" width="15.140625" style="83" customWidth="1"/>
    <col min="9736" max="9965" width="9.140625" style="83"/>
    <col min="9966" max="9966" width="10.140625" style="83" customWidth="1"/>
    <col min="9967" max="9967" width="70.7109375" style="83" customWidth="1"/>
    <col min="9968" max="9968" width="17.42578125" style="83" customWidth="1"/>
    <col min="9969" max="9969" width="17.5703125" style="83" customWidth="1"/>
    <col min="9970" max="9970" width="17.28515625" style="83" customWidth="1"/>
    <col min="9971" max="9972" width="17.5703125" style="83" customWidth="1"/>
    <col min="9973" max="9973" width="18.5703125" style="83" customWidth="1"/>
    <col min="9974" max="9974" width="16.140625" style="83" customWidth="1"/>
    <col min="9975" max="9979" width="17.5703125" style="83" customWidth="1"/>
    <col min="9980" max="9981" width="17" style="83" customWidth="1"/>
    <col min="9982" max="9982" width="25.42578125" style="83" customWidth="1"/>
    <col min="9983" max="9983" width="17" style="83" customWidth="1"/>
    <col min="9984" max="9984" width="18.5703125" style="83" customWidth="1"/>
    <col min="9985" max="9985" width="14.7109375" style="83" customWidth="1"/>
    <col min="9986" max="9986" width="13.85546875" style="83" customWidth="1"/>
    <col min="9987" max="9987" width="9.140625" style="83" customWidth="1"/>
    <col min="9988" max="9988" width="20.28515625" style="83" customWidth="1"/>
    <col min="9989" max="9989" width="9.140625" style="83"/>
    <col min="9990" max="9990" width="21.42578125" style="83" customWidth="1"/>
    <col min="9991" max="9991" width="15.140625" style="83" customWidth="1"/>
    <col min="9992" max="10221" width="9.140625" style="83"/>
    <col min="10222" max="10222" width="10.140625" style="83" customWidth="1"/>
    <col min="10223" max="10223" width="70.7109375" style="83" customWidth="1"/>
    <col min="10224" max="10224" width="17.42578125" style="83" customWidth="1"/>
    <col min="10225" max="10225" width="17.5703125" style="83" customWidth="1"/>
    <col min="10226" max="10226" width="17.28515625" style="83" customWidth="1"/>
    <col min="10227" max="10228" width="17.5703125" style="83" customWidth="1"/>
    <col min="10229" max="10229" width="18.5703125" style="83" customWidth="1"/>
    <col min="10230" max="10230" width="16.140625" style="83" customWidth="1"/>
    <col min="10231" max="10235" width="17.5703125" style="83" customWidth="1"/>
    <col min="10236" max="10237" width="17" style="83" customWidth="1"/>
    <col min="10238" max="10238" width="25.42578125" style="83" customWidth="1"/>
    <col min="10239" max="10239" width="17" style="83" customWidth="1"/>
    <col min="10240" max="10240" width="18.5703125" style="83" customWidth="1"/>
    <col min="10241" max="10241" width="14.7109375" style="83" customWidth="1"/>
    <col min="10242" max="10242" width="13.85546875" style="83" customWidth="1"/>
    <col min="10243" max="10243" width="9.140625" style="83" customWidth="1"/>
    <col min="10244" max="10244" width="20.28515625" style="83" customWidth="1"/>
    <col min="10245" max="10245" width="9.140625" style="83"/>
    <col min="10246" max="10246" width="21.42578125" style="83" customWidth="1"/>
    <col min="10247" max="10247" width="15.140625" style="83" customWidth="1"/>
    <col min="10248" max="10477" width="9.140625" style="83"/>
    <col min="10478" max="10478" width="10.140625" style="83" customWidth="1"/>
    <col min="10479" max="10479" width="70.7109375" style="83" customWidth="1"/>
    <col min="10480" max="10480" width="17.42578125" style="83" customWidth="1"/>
    <col min="10481" max="10481" width="17.5703125" style="83" customWidth="1"/>
    <col min="10482" max="10482" width="17.28515625" style="83" customWidth="1"/>
    <col min="10483" max="10484" width="17.5703125" style="83" customWidth="1"/>
    <col min="10485" max="10485" width="18.5703125" style="83" customWidth="1"/>
    <col min="10486" max="10486" width="16.140625" style="83" customWidth="1"/>
    <col min="10487" max="10491" width="17.5703125" style="83" customWidth="1"/>
    <col min="10492" max="10493" width="17" style="83" customWidth="1"/>
    <col min="10494" max="10494" width="25.42578125" style="83" customWidth="1"/>
    <col min="10495" max="10495" width="17" style="83" customWidth="1"/>
    <col min="10496" max="10496" width="18.5703125" style="83" customWidth="1"/>
    <col min="10497" max="10497" width="14.7109375" style="83" customWidth="1"/>
    <col min="10498" max="10498" width="13.85546875" style="83" customWidth="1"/>
    <col min="10499" max="10499" width="9.140625" style="83" customWidth="1"/>
    <col min="10500" max="10500" width="20.28515625" style="83" customWidth="1"/>
    <col min="10501" max="10501" width="9.140625" style="83"/>
    <col min="10502" max="10502" width="21.42578125" style="83" customWidth="1"/>
    <col min="10503" max="10503" width="15.140625" style="83" customWidth="1"/>
    <col min="10504" max="10733" width="9.140625" style="83"/>
    <col min="10734" max="10734" width="10.140625" style="83" customWidth="1"/>
    <col min="10735" max="10735" width="70.7109375" style="83" customWidth="1"/>
    <col min="10736" max="10736" width="17.42578125" style="83" customWidth="1"/>
    <col min="10737" max="10737" width="17.5703125" style="83" customWidth="1"/>
    <col min="10738" max="10738" width="17.28515625" style="83" customWidth="1"/>
    <col min="10739" max="10740" width="17.5703125" style="83" customWidth="1"/>
    <col min="10741" max="10741" width="18.5703125" style="83" customWidth="1"/>
    <col min="10742" max="10742" width="16.140625" style="83" customWidth="1"/>
    <col min="10743" max="10747" width="17.5703125" style="83" customWidth="1"/>
    <col min="10748" max="10749" width="17" style="83" customWidth="1"/>
    <col min="10750" max="10750" width="25.42578125" style="83" customWidth="1"/>
    <col min="10751" max="10751" width="17" style="83" customWidth="1"/>
    <col min="10752" max="10752" width="18.5703125" style="83" customWidth="1"/>
    <col min="10753" max="10753" width="14.7109375" style="83" customWidth="1"/>
    <col min="10754" max="10754" width="13.85546875" style="83" customWidth="1"/>
    <col min="10755" max="10755" width="9.140625" style="83" customWidth="1"/>
    <col min="10756" max="10756" width="20.28515625" style="83" customWidth="1"/>
    <col min="10757" max="10757" width="9.140625" style="83"/>
    <col min="10758" max="10758" width="21.42578125" style="83" customWidth="1"/>
    <col min="10759" max="10759" width="15.140625" style="83" customWidth="1"/>
    <col min="10760" max="10989" width="9.140625" style="83"/>
    <col min="10990" max="10990" width="10.140625" style="83" customWidth="1"/>
    <col min="10991" max="10991" width="70.7109375" style="83" customWidth="1"/>
    <col min="10992" max="10992" width="17.42578125" style="83" customWidth="1"/>
    <col min="10993" max="10993" width="17.5703125" style="83" customWidth="1"/>
    <col min="10994" max="10994" width="17.28515625" style="83" customWidth="1"/>
    <col min="10995" max="10996" width="17.5703125" style="83" customWidth="1"/>
    <col min="10997" max="10997" width="18.5703125" style="83" customWidth="1"/>
    <col min="10998" max="10998" width="16.140625" style="83" customWidth="1"/>
    <col min="10999" max="11003" width="17.5703125" style="83" customWidth="1"/>
    <col min="11004" max="11005" width="17" style="83" customWidth="1"/>
    <col min="11006" max="11006" width="25.42578125" style="83" customWidth="1"/>
    <col min="11007" max="11007" width="17" style="83" customWidth="1"/>
    <col min="11008" max="11008" width="18.5703125" style="83" customWidth="1"/>
    <col min="11009" max="11009" width="14.7109375" style="83" customWidth="1"/>
    <col min="11010" max="11010" width="13.85546875" style="83" customWidth="1"/>
    <col min="11011" max="11011" width="9.140625" style="83" customWidth="1"/>
    <col min="11012" max="11012" width="20.28515625" style="83" customWidth="1"/>
    <col min="11013" max="11013" width="9.140625" style="83"/>
    <col min="11014" max="11014" width="21.42578125" style="83" customWidth="1"/>
    <col min="11015" max="11015" width="15.140625" style="83" customWidth="1"/>
    <col min="11016" max="11245" width="9.140625" style="83"/>
    <col min="11246" max="11246" width="10.140625" style="83" customWidth="1"/>
    <col min="11247" max="11247" width="70.7109375" style="83" customWidth="1"/>
    <col min="11248" max="11248" width="17.42578125" style="83" customWidth="1"/>
    <col min="11249" max="11249" width="17.5703125" style="83" customWidth="1"/>
    <col min="11250" max="11250" width="17.28515625" style="83" customWidth="1"/>
    <col min="11251" max="11252" width="17.5703125" style="83" customWidth="1"/>
    <col min="11253" max="11253" width="18.5703125" style="83" customWidth="1"/>
    <col min="11254" max="11254" width="16.140625" style="83" customWidth="1"/>
    <col min="11255" max="11259" width="17.5703125" style="83" customWidth="1"/>
    <col min="11260" max="11261" width="17" style="83" customWidth="1"/>
    <col min="11262" max="11262" width="25.42578125" style="83" customWidth="1"/>
    <col min="11263" max="11263" width="17" style="83" customWidth="1"/>
    <col min="11264" max="11264" width="18.5703125" style="83" customWidth="1"/>
    <col min="11265" max="11265" width="14.7109375" style="83" customWidth="1"/>
    <col min="11266" max="11266" width="13.85546875" style="83" customWidth="1"/>
    <col min="11267" max="11267" width="9.140625" style="83" customWidth="1"/>
    <col min="11268" max="11268" width="20.28515625" style="83" customWidth="1"/>
    <col min="11269" max="11269" width="9.140625" style="83"/>
    <col min="11270" max="11270" width="21.42578125" style="83" customWidth="1"/>
    <col min="11271" max="11271" width="15.140625" style="83" customWidth="1"/>
    <col min="11272" max="11501" width="9.140625" style="83"/>
    <col min="11502" max="11502" width="10.140625" style="83" customWidth="1"/>
    <col min="11503" max="11503" width="70.7109375" style="83" customWidth="1"/>
    <col min="11504" max="11504" width="17.42578125" style="83" customWidth="1"/>
    <col min="11505" max="11505" width="17.5703125" style="83" customWidth="1"/>
    <col min="11506" max="11506" width="17.28515625" style="83" customWidth="1"/>
    <col min="11507" max="11508" width="17.5703125" style="83" customWidth="1"/>
    <col min="11509" max="11509" width="18.5703125" style="83" customWidth="1"/>
    <col min="11510" max="11510" width="16.140625" style="83" customWidth="1"/>
    <col min="11511" max="11515" width="17.5703125" style="83" customWidth="1"/>
    <col min="11516" max="11517" width="17" style="83" customWidth="1"/>
    <col min="11518" max="11518" width="25.42578125" style="83" customWidth="1"/>
    <col min="11519" max="11519" width="17" style="83" customWidth="1"/>
    <col min="11520" max="11520" width="18.5703125" style="83" customWidth="1"/>
    <col min="11521" max="11521" width="14.7109375" style="83" customWidth="1"/>
    <col min="11522" max="11522" width="13.85546875" style="83" customWidth="1"/>
    <col min="11523" max="11523" width="9.140625" style="83" customWidth="1"/>
    <col min="11524" max="11524" width="20.28515625" style="83" customWidth="1"/>
    <col min="11525" max="11525" width="9.140625" style="83"/>
    <col min="11526" max="11526" width="21.42578125" style="83" customWidth="1"/>
    <col min="11527" max="11527" width="15.140625" style="83" customWidth="1"/>
    <col min="11528" max="11757" width="9.140625" style="83"/>
    <col min="11758" max="11758" width="10.140625" style="83" customWidth="1"/>
    <col min="11759" max="11759" width="70.7109375" style="83" customWidth="1"/>
    <col min="11760" max="11760" width="17.42578125" style="83" customWidth="1"/>
    <col min="11761" max="11761" width="17.5703125" style="83" customWidth="1"/>
    <col min="11762" max="11762" width="17.28515625" style="83" customWidth="1"/>
    <col min="11763" max="11764" width="17.5703125" style="83" customWidth="1"/>
    <col min="11765" max="11765" width="18.5703125" style="83" customWidth="1"/>
    <col min="11766" max="11766" width="16.140625" style="83" customWidth="1"/>
    <col min="11767" max="11771" width="17.5703125" style="83" customWidth="1"/>
    <col min="11772" max="11773" width="17" style="83" customWidth="1"/>
    <col min="11774" max="11774" width="25.42578125" style="83" customWidth="1"/>
    <col min="11775" max="11775" width="17" style="83" customWidth="1"/>
    <col min="11776" max="11776" width="18.5703125" style="83" customWidth="1"/>
    <col min="11777" max="11777" width="14.7109375" style="83" customWidth="1"/>
    <col min="11778" max="11778" width="13.85546875" style="83" customWidth="1"/>
    <col min="11779" max="11779" width="9.140625" style="83" customWidth="1"/>
    <col min="11780" max="11780" width="20.28515625" style="83" customWidth="1"/>
    <col min="11781" max="11781" width="9.140625" style="83"/>
    <col min="11782" max="11782" width="21.42578125" style="83" customWidth="1"/>
    <col min="11783" max="11783" width="15.140625" style="83" customWidth="1"/>
    <col min="11784" max="12013" width="9.140625" style="83"/>
    <col min="12014" max="12014" width="10.140625" style="83" customWidth="1"/>
    <col min="12015" max="12015" width="70.7109375" style="83" customWidth="1"/>
    <col min="12016" max="12016" width="17.42578125" style="83" customWidth="1"/>
    <col min="12017" max="12017" width="17.5703125" style="83" customWidth="1"/>
    <col min="12018" max="12018" width="17.28515625" style="83" customWidth="1"/>
    <col min="12019" max="12020" width="17.5703125" style="83" customWidth="1"/>
    <col min="12021" max="12021" width="18.5703125" style="83" customWidth="1"/>
    <col min="12022" max="12022" width="16.140625" style="83" customWidth="1"/>
    <col min="12023" max="12027" width="17.5703125" style="83" customWidth="1"/>
    <col min="12028" max="12029" width="17" style="83" customWidth="1"/>
    <col min="12030" max="12030" width="25.42578125" style="83" customWidth="1"/>
    <col min="12031" max="12031" width="17" style="83" customWidth="1"/>
    <col min="12032" max="12032" width="18.5703125" style="83" customWidth="1"/>
    <col min="12033" max="12033" width="14.7109375" style="83" customWidth="1"/>
    <col min="12034" max="12034" width="13.85546875" style="83" customWidth="1"/>
    <col min="12035" max="12035" width="9.140625" style="83" customWidth="1"/>
    <col min="12036" max="12036" width="20.28515625" style="83" customWidth="1"/>
    <col min="12037" max="12037" width="9.140625" style="83"/>
    <col min="12038" max="12038" width="21.42578125" style="83" customWidth="1"/>
    <col min="12039" max="12039" width="15.140625" style="83" customWidth="1"/>
    <col min="12040" max="12269" width="9.140625" style="83"/>
    <col min="12270" max="12270" width="10.140625" style="83" customWidth="1"/>
    <col min="12271" max="12271" width="70.7109375" style="83" customWidth="1"/>
    <col min="12272" max="12272" width="17.42578125" style="83" customWidth="1"/>
    <col min="12273" max="12273" width="17.5703125" style="83" customWidth="1"/>
    <col min="12274" max="12274" width="17.28515625" style="83" customWidth="1"/>
    <col min="12275" max="12276" width="17.5703125" style="83" customWidth="1"/>
    <col min="12277" max="12277" width="18.5703125" style="83" customWidth="1"/>
    <col min="12278" max="12278" width="16.140625" style="83" customWidth="1"/>
    <col min="12279" max="12283" width="17.5703125" style="83" customWidth="1"/>
    <col min="12284" max="12285" width="17" style="83" customWidth="1"/>
    <col min="12286" max="12286" width="25.42578125" style="83" customWidth="1"/>
    <col min="12287" max="12287" width="17" style="83" customWidth="1"/>
    <col min="12288" max="12288" width="18.5703125" style="83" customWidth="1"/>
    <col min="12289" max="12289" width="14.7109375" style="83" customWidth="1"/>
    <col min="12290" max="12290" width="13.85546875" style="83" customWidth="1"/>
    <col min="12291" max="12291" width="9.140625" style="83" customWidth="1"/>
    <col min="12292" max="12292" width="20.28515625" style="83" customWidth="1"/>
    <col min="12293" max="12293" width="9.140625" style="83"/>
    <col min="12294" max="12294" width="21.42578125" style="83" customWidth="1"/>
    <col min="12295" max="12295" width="15.140625" style="83" customWidth="1"/>
    <col min="12296" max="12525" width="9.140625" style="83"/>
    <col min="12526" max="12526" width="10.140625" style="83" customWidth="1"/>
    <col min="12527" max="12527" width="70.7109375" style="83" customWidth="1"/>
    <col min="12528" max="12528" width="17.42578125" style="83" customWidth="1"/>
    <col min="12529" max="12529" width="17.5703125" style="83" customWidth="1"/>
    <col min="12530" max="12530" width="17.28515625" style="83" customWidth="1"/>
    <col min="12531" max="12532" width="17.5703125" style="83" customWidth="1"/>
    <col min="12533" max="12533" width="18.5703125" style="83" customWidth="1"/>
    <col min="12534" max="12534" width="16.140625" style="83" customWidth="1"/>
    <col min="12535" max="12539" width="17.5703125" style="83" customWidth="1"/>
    <col min="12540" max="12541" width="17" style="83" customWidth="1"/>
    <col min="12542" max="12542" width="25.42578125" style="83" customWidth="1"/>
    <col min="12543" max="12543" width="17" style="83" customWidth="1"/>
    <col min="12544" max="12544" width="18.5703125" style="83" customWidth="1"/>
    <col min="12545" max="12545" width="14.7109375" style="83" customWidth="1"/>
    <col min="12546" max="12546" width="13.85546875" style="83" customWidth="1"/>
    <col min="12547" max="12547" width="9.140625" style="83" customWidth="1"/>
    <col min="12548" max="12548" width="20.28515625" style="83" customWidth="1"/>
    <col min="12549" max="12549" width="9.140625" style="83"/>
    <col min="12550" max="12550" width="21.42578125" style="83" customWidth="1"/>
    <col min="12551" max="12551" width="15.140625" style="83" customWidth="1"/>
    <col min="12552" max="12781" width="9.140625" style="83"/>
    <col min="12782" max="12782" width="10.140625" style="83" customWidth="1"/>
    <col min="12783" max="12783" width="70.7109375" style="83" customWidth="1"/>
    <col min="12784" max="12784" width="17.42578125" style="83" customWidth="1"/>
    <col min="12785" max="12785" width="17.5703125" style="83" customWidth="1"/>
    <col min="12786" max="12786" width="17.28515625" style="83" customWidth="1"/>
    <col min="12787" max="12788" width="17.5703125" style="83" customWidth="1"/>
    <col min="12789" max="12789" width="18.5703125" style="83" customWidth="1"/>
    <col min="12790" max="12790" width="16.140625" style="83" customWidth="1"/>
    <col min="12791" max="12795" width="17.5703125" style="83" customWidth="1"/>
    <col min="12796" max="12797" width="17" style="83" customWidth="1"/>
    <col min="12798" max="12798" width="25.42578125" style="83" customWidth="1"/>
    <col min="12799" max="12799" width="17" style="83" customWidth="1"/>
    <col min="12800" max="12800" width="18.5703125" style="83" customWidth="1"/>
    <col min="12801" max="12801" width="14.7109375" style="83" customWidth="1"/>
    <col min="12802" max="12802" width="13.85546875" style="83" customWidth="1"/>
    <col min="12803" max="12803" width="9.140625" style="83" customWidth="1"/>
    <col min="12804" max="12804" width="20.28515625" style="83" customWidth="1"/>
    <col min="12805" max="12805" width="9.140625" style="83"/>
    <col min="12806" max="12806" width="21.42578125" style="83" customWidth="1"/>
    <col min="12807" max="12807" width="15.140625" style="83" customWidth="1"/>
    <col min="12808" max="13037" width="9.140625" style="83"/>
    <col min="13038" max="13038" width="10.140625" style="83" customWidth="1"/>
    <col min="13039" max="13039" width="70.7109375" style="83" customWidth="1"/>
    <col min="13040" max="13040" width="17.42578125" style="83" customWidth="1"/>
    <col min="13041" max="13041" width="17.5703125" style="83" customWidth="1"/>
    <col min="13042" max="13042" width="17.28515625" style="83" customWidth="1"/>
    <col min="13043" max="13044" width="17.5703125" style="83" customWidth="1"/>
    <col min="13045" max="13045" width="18.5703125" style="83" customWidth="1"/>
    <col min="13046" max="13046" width="16.140625" style="83" customWidth="1"/>
    <col min="13047" max="13051" width="17.5703125" style="83" customWidth="1"/>
    <col min="13052" max="13053" width="17" style="83" customWidth="1"/>
    <col min="13054" max="13054" width="25.42578125" style="83" customWidth="1"/>
    <col min="13055" max="13055" width="17" style="83" customWidth="1"/>
    <col min="13056" max="13056" width="18.5703125" style="83" customWidth="1"/>
    <col min="13057" max="13057" width="14.7109375" style="83" customWidth="1"/>
    <col min="13058" max="13058" width="13.85546875" style="83" customWidth="1"/>
    <col min="13059" max="13059" width="9.140625" style="83" customWidth="1"/>
    <col min="13060" max="13060" width="20.28515625" style="83" customWidth="1"/>
    <col min="13061" max="13061" width="9.140625" style="83"/>
    <col min="13062" max="13062" width="21.42578125" style="83" customWidth="1"/>
    <col min="13063" max="13063" width="15.140625" style="83" customWidth="1"/>
    <col min="13064" max="13293" width="9.140625" style="83"/>
    <col min="13294" max="13294" width="10.140625" style="83" customWidth="1"/>
    <col min="13295" max="13295" width="70.7109375" style="83" customWidth="1"/>
    <col min="13296" max="13296" width="17.42578125" style="83" customWidth="1"/>
    <col min="13297" max="13297" width="17.5703125" style="83" customWidth="1"/>
    <col min="13298" max="13298" width="17.28515625" style="83" customWidth="1"/>
    <col min="13299" max="13300" width="17.5703125" style="83" customWidth="1"/>
    <col min="13301" max="13301" width="18.5703125" style="83" customWidth="1"/>
    <col min="13302" max="13302" width="16.140625" style="83" customWidth="1"/>
    <col min="13303" max="13307" width="17.5703125" style="83" customWidth="1"/>
    <col min="13308" max="13309" width="17" style="83" customWidth="1"/>
    <col min="13310" max="13310" width="25.42578125" style="83" customWidth="1"/>
    <col min="13311" max="13311" width="17" style="83" customWidth="1"/>
    <col min="13312" max="13312" width="18.5703125" style="83" customWidth="1"/>
    <col min="13313" max="13313" width="14.7109375" style="83" customWidth="1"/>
    <col min="13314" max="13314" width="13.85546875" style="83" customWidth="1"/>
    <col min="13315" max="13315" width="9.140625" style="83" customWidth="1"/>
    <col min="13316" max="13316" width="20.28515625" style="83" customWidth="1"/>
    <col min="13317" max="13317" width="9.140625" style="83"/>
    <col min="13318" max="13318" width="21.42578125" style="83" customWidth="1"/>
    <col min="13319" max="13319" width="15.140625" style="83" customWidth="1"/>
    <col min="13320" max="13549" width="9.140625" style="83"/>
    <col min="13550" max="13550" width="10.140625" style="83" customWidth="1"/>
    <col min="13551" max="13551" width="70.7109375" style="83" customWidth="1"/>
    <col min="13552" max="13552" width="17.42578125" style="83" customWidth="1"/>
    <col min="13553" max="13553" width="17.5703125" style="83" customWidth="1"/>
    <col min="13554" max="13554" width="17.28515625" style="83" customWidth="1"/>
    <col min="13555" max="13556" width="17.5703125" style="83" customWidth="1"/>
    <col min="13557" max="13557" width="18.5703125" style="83" customWidth="1"/>
    <col min="13558" max="13558" width="16.140625" style="83" customWidth="1"/>
    <col min="13559" max="13563" width="17.5703125" style="83" customWidth="1"/>
    <col min="13564" max="13565" width="17" style="83" customWidth="1"/>
    <col min="13566" max="13566" width="25.42578125" style="83" customWidth="1"/>
    <col min="13567" max="13567" width="17" style="83" customWidth="1"/>
    <col min="13568" max="13568" width="18.5703125" style="83" customWidth="1"/>
    <col min="13569" max="13569" width="14.7109375" style="83" customWidth="1"/>
    <col min="13570" max="13570" width="13.85546875" style="83" customWidth="1"/>
    <col min="13571" max="13571" width="9.140625" style="83" customWidth="1"/>
    <col min="13572" max="13572" width="20.28515625" style="83" customWidth="1"/>
    <col min="13573" max="13573" width="9.140625" style="83"/>
    <col min="13574" max="13574" width="21.42578125" style="83" customWidth="1"/>
    <col min="13575" max="13575" width="15.140625" style="83" customWidth="1"/>
    <col min="13576" max="13805" width="9.140625" style="83"/>
    <col min="13806" max="13806" width="10.140625" style="83" customWidth="1"/>
    <col min="13807" max="13807" width="70.7109375" style="83" customWidth="1"/>
    <col min="13808" max="13808" width="17.42578125" style="83" customWidth="1"/>
    <col min="13809" max="13809" width="17.5703125" style="83" customWidth="1"/>
    <col min="13810" max="13810" width="17.28515625" style="83" customWidth="1"/>
    <col min="13811" max="13812" width="17.5703125" style="83" customWidth="1"/>
    <col min="13813" max="13813" width="18.5703125" style="83" customWidth="1"/>
    <col min="13814" max="13814" width="16.140625" style="83" customWidth="1"/>
    <col min="13815" max="13819" width="17.5703125" style="83" customWidth="1"/>
    <col min="13820" max="13821" width="17" style="83" customWidth="1"/>
    <col min="13822" max="13822" width="25.42578125" style="83" customWidth="1"/>
    <col min="13823" max="13823" width="17" style="83" customWidth="1"/>
    <col min="13824" max="13824" width="18.5703125" style="83" customWidth="1"/>
    <col min="13825" max="13825" width="14.7109375" style="83" customWidth="1"/>
    <col min="13826" max="13826" width="13.85546875" style="83" customWidth="1"/>
    <col min="13827" max="13827" width="9.140625" style="83" customWidth="1"/>
    <col min="13828" max="13828" width="20.28515625" style="83" customWidth="1"/>
    <col min="13829" max="13829" width="9.140625" style="83"/>
    <col min="13830" max="13830" width="21.42578125" style="83" customWidth="1"/>
    <col min="13831" max="13831" width="15.140625" style="83" customWidth="1"/>
    <col min="13832" max="14061" width="9.140625" style="83"/>
    <col min="14062" max="14062" width="10.140625" style="83" customWidth="1"/>
    <col min="14063" max="14063" width="70.7109375" style="83" customWidth="1"/>
    <col min="14064" max="14064" width="17.42578125" style="83" customWidth="1"/>
    <col min="14065" max="14065" width="17.5703125" style="83" customWidth="1"/>
    <col min="14066" max="14066" width="17.28515625" style="83" customWidth="1"/>
    <col min="14067" max="14068" width="17.5703125" style="83" customWidth="1"/>
    <col min="14069" max="14069" width="18.5703125" style="83" customWidth="1"/>
    <col min="14070" max="14070" width="16.140625" style="83" customWidth="1"/>
    <col min="14071" max="14075" width="17.5703125" style="83" customWidth="1"/>
    <col min="14076" max="14077" width="17" style="83" customWidth="1"/>
    <col min="14078" max="14078" width="25.42578125" style="83" customWidth="1"/>
    <col min="14079" max="14079" width="17" style="83" customWidth="1"/>
    <col min="14080" max="14080" width="18.5703125" style="83" customWidth="1"/>
    <col min="14081" max="14081" width="14.7109375" style="83" customWidth="1"/>
    <col min="14082" max="14082" width="13.85546875" style="83" customWidth="1"/>
    <col min="14083" max="14083" width="9.140625" style="83" customWidth="1"/>
    <col min="14084" max="14084" width="20.28515625" style="83" customWidth="1"/>
    <col min="14085" max="14085" width="9.140625" style="83"/>
    <col min="14086" max="14086" width="21.42578125" style="83" customWidth="1"/>
    <col min="14087" max="14087" width="15.140625" style="83" customWidth="1"/>
    <col min="14088" max="14317" width="9.140625" style="83"/>
    <col min="14318" max="14318" width="10.140625" style="83" customWidth="1"/>
    <col min="14319" max="14319" width="70.7109375" style="83" customWidth="1"/>
    <col min="14320" max="14320" width="17.42578125" style="83" customWidth="1"/>
    <col min="14321" max="14321" width="17.5703125" style="83" customWidth="1"/>
    <col min="14322" max="14322" width="17.28515625" style="83" customWidth="1"/>
    <col min="14323" max="14324" width="17.5703125" style="83" customWidth="1"/>
    <col min="14325" max="14325" width="18.5703125" style="83" customWidth="1"/>
    <col min="14326" max="14326" width="16.140625" style="83" customWidth="1"/>
    <col min="14327" max="14331" width="17.5703125" style="83" customWidth="1"/>
    <col min="14332" max="14333" width="17" style="83" customWidth="1"/>
    <col min="14334" max="14334" width="25.42578125" style="83" customWidth="1"/>
    <col min="14335" max="14335" width="17" style="83" customWidth="1"/>
    <col min="14336" max="14336" width="18.5703125" style="83" customWidth="1"/>
    <col min="14337" max="14337" width="14.7109375" style="83" customWidth="1"/>
    <col min="14338" max="14338" width="13.85546875" style="83" customWidth="1"/>
    <col min="14339" max="14339" width="9.140625" style="83" customWidth="1"/>
    <col min="14340" max="14340" width="20.28515625" style="83" customWidth="1"/>
    <col min="14341" max="14341" width="9.140625" style="83"/>
    <col min="14342" max="14342" width="21.42578125" style="83" customWidth="1"/>
    <col min="14343" max="14343" width="15.140625" style="83" customWidth="1"/>
    <col min="14344" max="14573" width="9.140625" style="83"/>
    <col min="14574" max="14574" width="10.140625" style="83" customWidth="1"/>
    <col min="14575" max="14575" width="70.7109375" style="83" customWidth="1"/>
    <col min="14576" max="14576" width="17.42578125" style="83" customWidth="1"/>
    <col min="14577" max="14577" width="17.5703125" style="83" customWidth="1"/>
    <col min="14578" max="14578" width="17.28515625" style="83" customWidth="1"/>
    <col min="14579" max="14580" width="17.5703125" style="83" customWidth="1"/>
    <col min="14581" max="14581" width="18.5703125" style="83" customWidth="1"/>
    <col min="14582" max="14582" width="16.140625" style="83" customWidth="1"/>
    <col min="14583" max="14587" width="17.5703125" style="83" customWidth="1"/>
    <col min="14588" max="14589" width="17" style="83" customWidth="1"/>
    <col min="14590" max="14590" width="25.42578125" style="83" customWidth="1"/>
    <col min="14591" max="14591" width="17" style="83" customWidth="1"/>
    <col min="14592" max="14592" width="18.5703125" style="83" customWidth="1"/>
    <col min="14593" max="14593" width="14.7109375" style="83" customWidth="1"/>
    <col min="14594" max="14594" width="13.85546875" style="83" customWidth="1"/>
    <col min="14595" max="14595" width="9.140625" style="83" customWidth="1"/>
    <col min="14596" max="14596" width="20.28515625" style="83" customWidth="1"/>
    <col min="14597" max="14597" width="9.140625" style="83"/>
    <col min="14598" max="14598" width="21.42578125" style="83" customWidth="1"/>
    <col min="14599" max="14599" width="15.140625" style="83" customWidth="1"/>
    <col min="14600" max="14829" width="9.140625" style="83"/>
    <col min="14830" max="14830" width="10.140625" style="83" customWidth="1"/>
    <col min="14831" max="14831" width="70.7109375" style="83" customWidth="1"/>
    <col min="14832" max="14832" width="17.42578125" style="83" customWidth="1"/>
    <col min="14833" max="14833" width="17.5703125" style="83" customWidth="1"/>
    <col min="14834" max="14834" width="17.28515625" style="83" customWidth="1"/>
    <col min="14835" max="14836" width="17.5703125" style="83" customWidth="1"/>
    <col min="14837" max="14837" width="18.5703125" style="83" customWidth="1"/>
    <col min="14838" max="14838" width="16.140625" style="83" customWidth="1"/>
    <col min="14839" max="14843" width="17.5703125" style="83" customWidth="1"/>
    <col min="14844" max="14845" width="17" style="83" customWidth="1"/>
    <col min="14846" max="14846" width="25.42578125" style="83" customWidth="1"/>
    <col min="14847" max="14847" width="17" style="83" customWidth="1"/>
    <col min="14848" max="14848" width="18.5703125" style="83" customWidth="1"/>
    <col min="14849" max="14849" width="14.7109375" style="83" customWidth="1"/>
    <col min="14850" max="14850" width="13.85546875" style="83" customWidth="1"/>
    <col min="14851" max="14851" width="9.140625" style="83" customWidth="1"/>
    <col min="14852" max="14852" width="20.28515625" style="83" customWidth="1"/>
    <col min="14853" max="14853" width="9.140625" style="83"/>
    <col min="14854" max="14854" width="21.42578125" style="83" customWidth="1"/>
    <col min="14855" max="14855" width="15.140625" style="83" customWidth="1"/>
    <col min="14856" max="15085" width="9.140625" style="83"/>
    <col min="15086" max="15086" width="10.140625" style="83" customWidth="1"/>
    <col min="15087" max="15087" width="70.7109375" style="83" customWidth="1"/>
    <col min="15088" max="15088" width="17.42578125" style="83" customWidth="1"/>
    <col min="15089" max="15089" width="17.5703125" style="83" customWidth="1"/>
    <col min="15090" max="15090" width="17.28515625" style="83" customWidth="1"/>
    <col min="15091" max="15092" width="17.5703125" style="83" customWidth="1"/>
    <col min="15093" max="15093" width="18.5703125" style="83" customWidth="1"/>
    <col min="15094" max="15094" width="16.140625" style="83" customWidth="1"/>
    <col min="15095" max="15099" width="17.5703125" style="83" customWidth="1"/>
    <col min="15100" max="15101" width="17" style="83" customWidth="1"/>
    <col min="15102" max="15102" width="25.42578125" style="83" customWidth="1"/>
    <col min="15103" max="15103" width="17" style="83" customWidth="1"/>
    <col min="15104" max="15104" width="18.5703125" style="83" customWidth="1"/>
    <col min="15105" max="15105" width="14.7109375" style="83" customWidth="1"/>
    <col min="15106" max="15106" width="13.85546875" style="83" customWidth="1"/>
    <col min="15107" max="15107" width="9.140625" style="83" customWidth="1"/>
    <col min="15108" max="15108" width="20.28515625" style="83" customWidth="1"/>
    <col min="15109" max="15109" width="9.140625" style="83"/>
    <col min="15110" max="15110" width="21.42578125" style="83" customWidth="1"/>
    <col min="15111" max="15111" width="15.140625" style="83" customWidth="1"/>
    <col min="15112" max="15341" width="9.140625" style="83"/>
    <col min="15342" max="15342" width="10.140625" style="83" customWidth="1"/>
    <col min="15343" max="15343" width="70.7109375" style="83" customWidth="1"/>
    <col min="15344" max="15344" width="17.42578125" style="83" customWidth="1"/>
    <col min="15345" max="15345" width="17.5703125" style="83" customWidth="1"/>
    <col min="15346" max="15346" width="17.28515625" style="83" customWidth="1"/>
    <col min="15347" max="15348" width="17.5703125" style="83" customWidth="1"/>
    <col min="15349" max="15349" width="18.5703125" style="83" customWidth="1"/>
    <col min="15350" max="15350" width="16.140625" style="83" customWidth="1"/>
    <col min="15351" max="15355" width="17.5703125" style="83" customWidth="1"/>
    <col min="15356" max="15357" width="17" style="83" customWidth="1"/>
    <col min="15358" max="15358" width="25.42578125" style="83" customWidth="1"/>
    <col min="15359" max="15359" width="17" style="83" customWidth="1"/>
    <col min="15360" max="15360" width="18.5703125" style="83" customWidth="1"/>
    <col min="15361" max="15361" width="14.7109375" style="83" customWidth="1"/>
    <col min="15362" max="15362" width="13.85546875" style="83" customWidth="1"/>
    <col min="15363" max="15363" width="9.140625" style="83" customWidth="1"/>
    <col min="15364" max="15364" width="20.28515625" style="83" customWidth="1"/>
    <col min="15365" max="15365" width="9.140625" style="83"/>
    <col min="15366" max="15366" width="21.42578125" style="83" customWidth="1"/>
    <col min="15367" max="15367" width="15.140625" style="83" customWidth="1"/>
    <col min="15368" max="15597" width="9.140625" style="83"/>
    <col min="15598" max="15598" width="10.140625" style="83" customWidth="1"/>
    <col min="15599" max="15599" width="70.7109375" style="83" customWidth="1"/>
    <col min="15600" max="15600" width="17.42578125" style="83" customWidth="1"/>
    <col min="15601" max="15601" width="17.5703125" style="83" customWidth="1"/>
    <col min="15602" max="15602" width="17.28515625" style="83" customWidth="1"/>
    <col min="15603" max="15604" width="17.5703125" style="83" customWidth="1"/>
    <col min="15605" max="15605" width="18.5703125" style="83" customWidth="1"/>
    <col min="15606" max="15606" width="16.140625" style="83" customWidth="1"/>
    <col min="15607" max="15611" width="17.5703125" style="83" customWidth="1"/>
    <col min="15612" max="15613" width="17" style="83" customWidth="1"/>
    <col min="15614" max="15614" width="25.42578125" style="83" customWidth="1"/>
    <col min="15615" max="15615" width="17" style="83" customWidth="1"/>
    <col min="15616" max="15616" width="18.5703125" style="83" customWidth="1"/>
    <col min="15617" max="15617" width="14.7109375" style="83" customWidth="1"/>
    <col min="15618" max="15618" width="13.85546875" style="83" customWidth="1"/>
    <col min="15619" max="15619" width="9.140625" style="83" customWidth="1"/>
    <col min="15620" max="15620" width="20.28515625" style="83" customWidth="1"/>
    <col min="15621" max="15621" width="9.140625" style="83"/>
    <col min="15622" max="15622" width="21.42578125" style="83" customWidth="1"/>
    <col min="15623" max="15623" width="15.140625" style="83" customWidth="1"/>
    <col min="15624" max="15853" width="9.140625" style="83"/>
    <col min="15854" max="15854" width="10.140625" style="83" customWidth="1"/>
    <col min="15855" max="15855" width="70.7109375" style="83" customWidth="1"/>
    <col min="15856" max="15856" width="17.42578125" style="83" customWidth="1"/>
    <col min="15857" max="15857" width="17.5703125" style="83" customWidth="1"/>
    <col min="15858" max="15858" width="17.28515625" style="83" customWidth="1"/>
    <col min="15859" max="15860" width="17.5703125" style="83" customWidth="1"/>
    <col min="15861" max="15861" width="18.5703125" style="83" customWidth="1"/>
    <col min="15862" max="15862" width="16.140625" style="83" customWidth="1"/>
    <col min="15863" max="15867" width="17.5703125" style="83" customWidth="1"/>
    <col min="15868" max="15869" width="17" style="83" customWidth="1"/>
    <col min="15870" max="15870" width="25.42578125" style="83" customWidth="1"/>
    <col min="15871" max="15871" width="17" style="83" customWidth="1"/>
    <col min="15872" max="15872" width="18.5703125" style="83" customWidth="1"/>
    <col min="15873" max="15873" width="14.7109375" style="83" customWidth="1"/>
    <col min="15874" max="15874" width="13.85546875" style="83" customWidth="1"/>
    <col min="15875" max="15875" width="9.140625" style="83" customWidth="1"/>
    <col min="15876" max="15876" width="20.28515625" style="83" customWidth="1"/>
    <col min="15877" max="15877" width="9.140625" style="83"/>
    <col min="15878" max="15878" width="21.42578125" style="83" customWidth="1"/>
    <col min="15879" max="15879" width="15.140625" style="83" customWidth="1"/>
    <col min="15880" max="16109" width="9.140625" style="83"/>
    <col min="16110" max="16110" width="10.140625" style="83" customWidth="1"/>
    <col min="16111" max="16111" width="70.7109375" style="83" customWidth="1"/>
    <col min="16112" max="16112" width="17.42578125" style="83" customWidth="1"/>
    <col min="16113" max="16113" width="17.5703125" style="83" customWidth="1"/>
    <col min="16114" max="16114" width="17.28515625" style="83" customWidth="1"/>
    <col min="16115" max="16116" width="17.5703125" style="83" customWidth="1"/>
    <col min="16117" max="16117" width="18.5703125" style="83" customWidth="1"/>
    <col min="16118" max="16118" width="16.140625" style="83" customWidth="1"/>
    <col min="16119" max="16123" width="17.5703125" style="83" customWidth="1"/>
    <col min="16124" max="16125" width="17" style="83" customWidth="1"/>
    <col min="16126" max="16126" width="25.42578125" style="83" customWidth="1"/>
    <col min="16127" max="16127" width="17" style="83" customWidth="1"/>
    <col min="16128" max="16128" width="18.5703125" style="83" customWidth="1"/>
    <col min="16129" max="16129" width="14.7109375" style="83" customWidth="1"/>
    <col min="16130" max="16130" width="13.85546875" style="83" customWidth="1"/>
    <col min="16131" max="16131" width="9.140625" style="83" customWidth="1"/>
    <col min="16132" max="16132" width="20.28515625" style="83" customWidth="1"/>
    <col min="16133" max="16133" width="9.140625" style="83"/>
    <col min="16134" max="16134" width="21.42578125" style="83" customWidth="1"/>
    <col min="16135" max="16135" width="15.140625" style="83" customWidth="1"/>
    <col min="16136" max="16384" width="9.140625" style="83"/>
  </cols>
  <sheetData>
    <row r="1" spans="1:11" ht="12.75" customHeight="1" x14ac:dyDescent="0.2">
      <c r="A1" s="85" t="s">
        <v>0</v>
      </c>
      <c r="B1" s="83"/>
    </row>
    <row r="2" spans="1:11" ht="12.75" customHeight="1" x14ac:dyDescent="0.2">
      <c r="A2" s="85" t="s">
        <v>1</v>
      </c>
      <c r="B2" s="83"/>
    </row>
    <row r="3" spans="1:11" ht="12.75" customHeight="1" x14ac:dyDescent="0.2">
      <c r="A3" s="84" t="s">
        <v>2</v>
      </c>
      <c r="B3" s="83"/>
    </row>
    <row r="4" spans="1:11" ht="12.75" customHeight="1" x14ac:dyDescent="0.2">
      <c r="A4" s="89" t="s">
        <v>76</v>
      </c>
      <c r="B4" s="83"/>
    </row>
    <row r="5" spans="1:11" ht="12.75" customHeight="1" x14ac:dyDescent="0.2">
      <c r="A5" s="85" t="s">
        <v>77</v>
      </c>
      <c r="B5" s="89"/>
    </row>
    <row r="6" spans="1:11" ht="13.5" customHeight="1" x14ac:dyDescent="0.2">
      <c r="A6" s="85" t="s">
        <v>4</v>
      </c>
      <c r="B6" s="83"/>
      <c r="C6" s="91"/>
      <c r="D6" s="92"/>
      <c r="E6" s="91"/>
    </row>
    <row r="7" spans="1:11" ht="12.75" customHeight="1" x14ac:dyDescent="0.2">
      <c r="A7" s="85" t="s">
        <v>5</v>
      </c>
      <c r="B7" s="89"/>
      <c r="C7" s="83"/>
      <c r="D7" s="93"/>
      <c r="E7" s="94"/>
      <c r="G7" s="93"/>
    </row>
    <row r="8" spans="1:11" ht="12.75" customHeight="1" x14ac:dyDescent="0.2">
      <c r="A8" s="84"/>
      <c r="B8" s="89"/>
    </row>
    <row r="9" spans="1:11" s="89" customFormat="1" ht="12.75" customHeight="1" x14ac:dyDescent="0.2">
      <c r="A9" s="95" t="s">
        <v>78</v>
      </c>
      <c r="B9" s="96"/>
      <c r="C9" s="97" t="s">
        <v>10</v>
      </c>
      <c r="D9" s="98" t="s">
        <v>79</v>
      </c>
      <c r="E9" s="97" t="s">
        <v>80</v>
      </c>
      <c r="F9" s="98" t="s">
        <v>81</v>
      </c>
      <c r="G9" s="98" t="s">
        <v>82</v>
      </c>
      <c r="H9" s="99" t="s">
        <v>83</v>
      </c>
      <c r="I9" s="100"/>
      <c r="J9"/>
      <c r="K9"/>
    </row>
    <row r="10" spans="1:11" s="89" customFormat="1" ht="12.75" customHeight="1" x14ac:dyDescent="0.2">
      <c r="A10" s="101"/>
      <c r="B10" s="102"/>
      <c r="C10" s="103"/>
      <c r="D10" s="104"/>
      <c r="E10" s="103"/>
      <c r="F10" s="104"/>
      <c r="G10" s="104"/>
      <c r="H10" s="97" t="s">
        <v>84</v>
      </c>
      <c r="I10" s="97" t="s">
        <v>85</v>
      </c>
      <c r="J10"/>
      <c r="K10"/>
    </row>
    <row r="11" spans="1:11" s="89" customFormat="1" x14ac:dyDescent="0.2">
      <c r="A11" s="105"/>
      <c r="B11" s="106"/>
      <c r="C11" s="107"/>
      <c r="D11" s="108"/>
      <c r="E11" s="107"/>
      <c r="F11" s="108"/>
      <c r="G11" s="108"/>
      <c r="H11" s="107"/>
      <c r="I11" s="107"/>
      <c r="J11"/>
      <c r="K11"/>
    </row>
    <row r="12" spans="1:11" s="89" customFormat="1" x14ac:dyDescent="0.2">
      <c r="A12" s="109" t="s">
        <v>86</v>
      </c>
      <c r="B12" s="110" t="s">
        <v>87</v>
      </c>
      <c r="C12" s="111">
        <f>SUM(C13+C17+C22+C28+C34+C39)</f>
        <v>4330418759.96</v>
      </c>
      <c r="D12" s="112">
        <f>+D13+D17+D22+D28+D34+D39</f>
        <v>179681580.19</v>
      </c>
      <c r="E12" s="113">
        <f>+E13+E17+E22+E28+E34+E39</f>
        <v>4510100340.1499996</v>
      </c>
      <c r="F12" s="114">
        <f>+F13+F17+F22+F28+F34+F39</f>
        <v>282635049.64999998</v>
      </c>
      <c r="G12" s="114">
        <f>+G13+G17+G22+G28+G34+G39</f>
        <v>1611500877.2600002</v>
      </c>
      <c r="H12" s="113">
        <f>+H13+H17+H22+H28+H34+H39</f>
        <v>2898599462.8899999</v>
      </c>
      <c r="I12" s="115">
        <f>IF(E12=0,0,+H12/E12)</f>
        <v>0.64269068186487321</v>
      </c>
      <c r="J12"/>
      <c r="K12"/>
    </row>
    <row r="13" spans="1:11" ht="15" customHeight="1" x14ac:dyDescent="0.2">
      <c r="A13" s="116" t="s">
        <v>88</v>
      </c>
      <c r="B13" s="117" t="s">
        <v>89</v>
      </c>
      <c r="C13" s="111">
        <f t="shared" ref="C13:H13" si="0">SUM(C14:C16)</f>
        <v>1735205790.26</v>
      </c>
      <c r="D13" s="112">
        <f>SUM(D14:D16)</f>
        <v>102789017.41</v>
      </c>
      <c r="E13" s="113">
        <f>SUM(E14:E16)</f>
        <v>1837994807.6700001</v>
      </c>
      <c r="F13" s="114">
        <f>SUM(F14:F16)</f>
        <v>128397670.36999999</v>
      </c>
      <c r="G13" s="114">
        <f t="shared" si="0"/>
        <v>637300785.06000006</v>
      </c>
      <c r="H13" s="113">
        <f t="shared" si="0"/>
        <v>1200694022.6099999</v>
      </c>
      <c r="I13" s="118">
        <f>IF(E13=0,0,+H13/E13)</f>
        <v>0.65326301118995145</v>
      </c>
    </row>
    <row r="14" spans="1:11" ht="15" customHeight="1" x14ac:dyDescent="0.2">
      <c r="A14" s="119" t="s">
        <v>90</v>
      </c>
      <c r="B14" s="120" t="s">
        <v>91</v>
      </c>
      <c r="C14" s="121">
        <f>SUM('[5]Presu-Unidades Ejec.-2018'!C17)</f>
        <v>1592703904.8</v>
      </c>
      <c r="D14" s="122">
        <v>102789017.41</v>
      </c>
      <c r="E14" s="121">
        <f>+C14+D14</f>
        <v>1695492922.21</v>
      </c>
      <c r="F14" s="123">
        <f>+'[5]Total Programa Mensual'!I17+'[5]Total Programa Mensual'!V17+'[5]Total Programa Mensual'!AI17+'[5]Total Programa Mensual'!AV17+'[5]Total Programa Mensual'!BI17</f>
        <v>118850900.50999999</v>
      </c>
      <c r="G14" s="123">
        <f>SUM('[5]Total Programa Mensual'!C17)</f>
        <v>588195749.96000004</v>
      </c>
      <c r="H14" s="124">
        <f>SUM(E14-G14)</f>
        <v>1107297172.25</v>
      </c>
      <c r="I14" s="125">
        <f>IF(E14=0,0,+H14/E14)</f>
        <v>0.65308274528606536</v>
      </c>
    </row>
    <row r="15" spans="1:11" ht="12.75" customHeight="1" x14ac:dyDescent="0.2">
      <c r="A15" s="119" t="s">
        <v>92</v>
      </c>
      <c r="B15" s="120" t="s">
        <v>93</v>
      </c>
      <c r="C15" s="121">
        <f>SUM('[5]Presu-Unidades Ejec.-2018'!C18)</f>
        <v>116647485.45999999</v>
      </c>
      <c r="D15" s="126"/>
      <c r="E15" s="121">
        <f>+C15+D15</f>
        <v>116647485.45999999</v>
      </c>
      <c r="F15" s="123">
        <f>+'[5]Total Programa Mensual'!I18+'[5]Total Programa Mensual'!V18+'[5]Total Programa Mensual'!AI18+'[5]Total Programa Mensual'!AV18+'[5]Total Programa Mensual'!BI18</f>
        <v>8461591.3800000008</v>
      </c>
      <c r="G15" s="123">
        <f>SUM('[5]Total Programa Mensual'!C18)</f>
        <v>40474295.130000003</v>
      </c>
      <c r="H15" s="124">
        <f>SUM(E15-G15)</f>
        <v>76173190.329999983</v>
      </c>
      <c r="I15" s="125">
        <f>IF(E15=0,0,+H15/E15)</f>
        <v>0.65302042328311316</v>
      </c>
    </row>
    <row r="16" spans="1:11" s="89" customFormat="1" ht="12" customHeight="1" x14ac:dyDescent="0.2">
      <c r="A16" s="119" t="s">
        <v>94</v>
      </c>
      <c r="B16" s="120" t="s">
        <v>95</v>
      </c>
      <c r="C16" s="121">
        <f>SUM('[5]Presu-Unidades Ejec.-2018'!C19)</f>
        <v>25854400</v>
      </c>
      <c r="D16" s="122"/>
      <c r="E16" s="121">
        <f>+C16+D16</f>
        <v>25854400</v>
      </c>
      <c r="F16" s="123">
        <f>+'[5]Total Programa Mensual'!I19+'[5]Total Programa Mensual'!V19+'[5]Total Programa Mensual'!AI19+'[5]Total Programa Mensual'!AV19+'[5]Total Programa Mensual'!BI19</f>
        <v>1085178.48</v>
      </c>
      <c r="G16" s="123">
        <f>SUM('[5]Total Programa Mensual'!C19)</f>
        <v>8630739.9700000007</v>
      </c>
      <c r="H16" s="124">
        <f>SUM(E16-G16)</f>
        <v>17223660.030000001</v>
      </c>
      <c r="I16" s="125">
        <f t="shared" ref="I16:I26" si="1">IF(E16=0,0,+H16/E16)</f>
        <v>0.66617906545887751</v>
      </c>
      <c r="J16"/>
      <c r="K16"/>
    </row>
    <row r="17" spans="1:11" ht="15" customHeight="1" x14ac:dyDescent="0.2">
      <c r="A17" s="116" t="s">
        <v>96</v>
      </c>
      <c r="B17" s="117" t="s">
        <v>97</v>
      </c>
      <c r="C17" s="127">
        <f t="shared" ref="C17:H17" si="2">SUM(C18:C21)</f>
        <v>181227162.88999999</v>
      </c>
      <c r="D17" s="128">
        <f>SUM(D18:D21)</f>
        <v>0</v>
      </c>
      <c r="E17" s="129">
        <f t="shared" si="2"/>
        <v>181227162.88999999</v>
      </c>
      <c r="F17" s="130">
        <f>SUM(F18:F21)</f>
        <v>16927312.899999999</v>
      </c>
      <c r="G17" s="130">
        <f t="shared" si="2"/>
        <v>48342801.340000004</v>
      </c>
      <c r="H17" s="129">
        <f t="shared" si="2"/>
        <v>132884361.55</v>
      </c>
      <c r="I17" s="131">
        <f t="shared" si="1"/>
        <v>0.73324748581236265</v>
      </c>
    </row>
    <row r="18" spans="1:11" ht="15" customHeight="1" x14ac:dyDescent="0.2">
      <c r="A18" s="119" t="s">
        <v>98</v>
      </c>
      <c r="B18" s="120" t="s">
        <v>99</v>
      </c>
      <c r="C18" s="121">
        <f>SUM('[5]Presu-Unidades Ejec.-2018'!C21)</f>
        <v>22696096.100000001</v>
      </c>
      <c r="D18" s="122"/>
      <c r="E18" s="121">
        <f>+C18+D18</f>
        <v>22696096.100000001</v>
      </c>
      <c r="F18" s="123">
        <f>+'[5]Total Programa Mensual'!I21+'[5]Total Programa Mensual'!V21+'[5]Total Programa Mensual'!AI21+'[5]Total Programa Mensual'!AV21+'[5]Total Programa Mensual'!BI21</f>
        <v>1234312.8999999999</v>
      </c>
      <c r="G18" s="123">
        <f>SUM('[5]Total Programa Mensual'!C21)</f>
        <v>3983921.34</v>
      </c>
      <c r="H18" s="124">
        <f>SUM(E18-G18)</f>
        <v>18712174.760000002</v>
      </c>
      <c r="I18" s="125">
        <f t="shared" si="1"/>
        <v>0.82446666940223257</v>
      </c>
    </row>
    <row r="19" spans="1:11" ht="15" customHeight="1" x14ac:dyDescent="0.2">
      <c r="A19" s="119" t="s">
        <v>100</v>
      </c>
      <c r="B19" s="120" t="s">
        <v>101</v>
      </c>
      <c r="C19" s="121">
        <f>SUM('[5]Presu-Unidades Ejec.-2018'!C22)</f>
        <v>15837306.789999999</v>
      </c>
      <c r="D19" s="122"/>
      <c r="E19" s="121">
        <f>+C19+D19</f>
        <v>15837306.789999999</v>
      </c>
      <c r="F19" s="123">
        <f>+'[5]Total Programa Mensual'!I22+'[5]Total Programa Mensual'!V22+'[5]Total Programa Mensual'!AI22+'[5]Total Programa Mensual'!AV22+'[5]Total Programa Mensual'!BI22</f>
        <v>0</v>
      </c>
      <c r="G19" s="123">
        <f>SUM('[5]Total Programa Mensual'!C22)</f>
        <v>0</v>
      </c>
      <c r="H19" s="124">
        <f>SUM(E19-G19)</f>
        <v>15837306.789999999</v>
      </c>
      <c r="I19" s="125">
        <f t="shared" si="1"/>
        <v>1</v>
      </c>
    </row>
    <row r="20" spans="1:11" ht="15" hidden="1" customHeight="1" x14ac:dyDescent="0.2">
      <c r="A20" s="119" t="s">
        <v>102</v>
      </c>
      <c r="B20" s="120" t="s">
        <v>103</v>
      </c>
      <c r="C20" s="121">
        <f>SUM('[5]Presu-Unidades Ejec.-2018'!C23)</f>
        <v>0</v>
      </c>
      <c r="D20" s="122"/>
      <c r="E20" s="121">
        <f>+C20+D20</f>
        <v>0</v>
      </c>
      <c r="F20" s="123">
        <f>+'[5]Total Programa Mensual'!I23+'[5]Total Programa Mensual'!V23+'[5]Total Programa Mensual'!AI23+'[5]Total Programa Mensual'!AV23+'[5]Total Programa Mensual'!BI23</f>
        <v>0</v>
      </c>
      <c r="G20" s="123">
        <f>SUM('[5]Total Programa Mensual'!C23)</f>
        <v>0</v>
      </c>
      <c r="H20" s="124">
        <f>SUM(E20-G20)</f>
        <v>0</v>
      </c>
      <c r="I20" s="125">
        <f t="shared" si="1"/>
        <v>0</v>
      </c>
    </row>
    <row r="21" spans="1:11" s="89" customFormat="1" ht="13.5" customHeight="1" x14ac:dyDescent="0.2">
      <c r="A21" s="119" t="s">
        <v>104</v>
      </c>
      <c r="B21" s="120" t="s">
        <v>105</v>
      </c>
      <c r="C21" s="121">
        <f>SUM('[5]Presu-Unidades Ejec.-2018'!C24)</f>
        <v>142693760</v>
      </c>
      <c r="D21" s="122"/>
      <c r="E21" s="121">
        <f>+C21+D21</f>
        <v>142693760</v>
      </c>
      <c r="F21" s="123">
        <f>+'[5]Total Programa Mensual'!I24+'[5]Total Programa Mensual'!V24+'[5]Total Programa Mensual'!AI24+'[5]Total Programa Mensual'!AV24+'[5]Total Programa Mensual'!BI24</f>
        <v>15693000</v>
      </c>
      <c r="G21" s="123">
        <f>SUM('[5]Total Programa Mensual'!C24)</f>
        <v>44358880</v>
      </c>
      <c r="H21" s="124">
        <f>SUM(E21-G21)</f>
        <v>98334880</v>
      </c>
      <c r="I21" s="125">
        <f t="shared" si="1"/>
        <v>0.68913230683668303</v>
      </c>
      <c r="J21"/>
      <c r="K21"/>
    </row>
    <row r="22" spans="1:11" s="89" customFormat="1" ht="15" customHeight="1" x14ac:dyDescent="0.2">
      <c r="A22" s="116" t="s">
        <v>106</v>
      </c>
      <c r="B22" s="117" t="s">
        <v>107</v>
      </c>
      <c r="C22" s="127">
        <f t="shared" ref="C22:H22" si="3">SUM(C23:C27)</f>
        <v>1466839459.28</v>
      </c>
      <c r="D22" s="128">
        <f>SUM(D23:D27)</f>
        <v>36255954.240000002</v>
      </c>
      <c r="E22" s="129">
        <f t="shared" si="3"/>
        <v>1503095413.52</v>
      </c>
      <c r="F22" s="132">
        <f>SUM(F23:F26)</f>
        <v>75241856.299999997</v>
      </c>
      <c r="G22" s="130">
        <f t="shared" si="3"/>
        <v>557722203.6400001</v>
      </c>
      <c r="H22" s="129">
        <f t="shared" si="3"/>
        <v>945373209.87999988</v>
      </c>
      <c r="I22" s="131">
        <f t="shared" si="1"/>
        <v>0.62895089784492975</v>
      </c>
      <c r="J22"/>
      <c r="K22"/>
    </row>
    <row r="23" spans="1:11" ht="15" customHeight="1" x14ac:dyDescent="0.2">
      <c r="A23" s="119" t="s">
        <v>108</v>
      </c>
      <c r="B23" s="120" t="s">
        <v>109</v>
      </c>
      <c r="C23" s="121">
        <f>SUM('[5]Presu-Unidades Ejec.-2018'!C26)</f>
        <v>771868633.61000001</v>
      </c>
      <c r="D23" s="122">
        <v>17988078.050000001</v>
      </c>
      <c r="E23" s="121">
        <f>+C23+D23</f>
        <v>789856711.65999997</v>
      </c>
      <c r="F23" s="123">
        <f>+'[5]Total Programa Mensual'!I26+'[5]Total Programa Mensual'!V26+'[5]Total Programa Mensual'!AI26+'[5]Total Programa Mensual'!AV26+'[5]Total Programa Mensual'!BI26</f>
        <v>55138667.079999998</v>
      </c>
      <c r="G23" s="123">
        <f>SUM('[5]Total Programa Mensual'!C26)</f>
        <v>276204735.63</v>
      </c>
      <c r="H23" s="124">
        <f>SUM(E23-G23)</f>
        <v>513651976.02999997</v>
      </c>
      <c r="I23" s="125">
        <f t="shared" si="1"/>
        <v>0.65031032647742504</v>
      </c>
    </row>
    <row r="24" spans="1:11" ht="15" customHeight="1" x14ac:dyDescent="0.2">
      <c r="A24" s="119" t="s">
        <v>110</v>
      </c>
      <c r="B24" s="120" t="s">
        <v>111</v>
      </c>
      <c r="C24" s="121">
        <f>SUM('[5]Presu-Unidades Ejec.-2018'!C27)</f>
        <v>221563249.62</v>
      </c>
      <c r="D24" s="122">
        <v>7456058.4699999997</v>
      </c>
      <c r="E24" s="121">
        <f>+C24+D24</f>
        <v>229019308.09</v>
      </c>
      <c r="F24" s="123">
        <f>+'[5]Total Programa Mensual'!I27+'[5]Total Programa Mensual'!V27+'[5]Total Programa Mensual'!AI27+'[5]Total Programa Mensual'!AV27+'[5]Total Programa Mensual'!BI27</f>
        <v>18680614.460000001</v>
      </c>
      <c r="G24" s="123">
        <f>SUM('[5]Total Programa Mensual'!C27)</f>
        <v>91098940.840000004</v>
      </c>
      <c r="H24" s="124">
        <f>SUM(E24-G24)</f>
        <v>137920367.25</v>
      </c>
      <c r="I24" s="125">
        <f t="shared" si="1"/>
        <v>0.60222156987654529</v>
      </c>
    </row>
    <row r="25" spans="1:11" ht="15" customHeight="1" x14ac:dyDescent="0.2">
      <c r="A25" s="119" t="s">
        <v>112</v>
      </c>
      <c r="B25" s="120" t="s">
        <v>113</v>
      </c>
      <c r="C25" s="121">
        <f>SUM('[5]Presu-Unidades Ejec.-2018'!C28)</f>
        <v>249275280.96000001</v>
      </c>
      <c r="D25" s="122">
        <f>10681821.72+9996</f>
        <v>10691817.720000001</v>
      </c>
      <c r="E25" s="121">
        <f>+C25+D25</f>
        <v>259967098.68000001</v>
      </c>
      <c r="F25" s="123">
        <f>+'[5]Total Programa Mensual'!I28+'[5]Total Programa Mensual'!V28+'[5]Total Programa Mensual'!AI28+'[5]Total Programa Mensual'!AV28+'[5]Total Programa Mensual'!BI28</f>
        <v>902321.7300000001</v>
      </c>
      <c r="G25" s="123">
        <f>SUM('[5]Total Programa Mensual'!C28)</f>
        <v>2461319.62</v>
      </c>
      <c r="H25" s="124">
        <f>SUM(E25-G25)</f>
        <v>257505779.06</v>
      </c>
      <c r="I25" s="125">
        <f t="shared" si="1"/>
        <v>0.99053218798648934</v>
      </c>
    </row>
    <row r="26" spans="1:11" ht="15" customHeight="1" x14ac:dyDescent="0.2">
      <c r="A26" s="119" t="s">
        <v>114</v>
      </c>
      <c r="B26" s="120" t="s">
        <v>115</v>
      </c>
      <c r="C26" s="121">
        <f>SUM('[5]Presu-Unidades Ejec.-2018'!C29)</f>
        <v>224132295.09</v>
      </c>
      <c r="D26" s="122">
        <v>120000</v>
      </c>
      <c r="E26" s="121">
        <f>+C26+D26</f>
        <v>224252295.09</v>
      </c>
      <c r="F26" s="123">
        <f>+'[5]Total Programa Mensual'!I29+'[5]Total Programa Mensual'!V29+'[5]Total Programa Mensual'!AI29+'[5]Total Programa Mensual'!AV29+'[5]Total Programa Mensual'!BI29</f>
        <v>520253.03</v>
      </c>
      <c r="G26" s="123">
        <f>SUM('[5]Total Programa Mensual'!C29)</f>
        <v>187957207.55000001</v>
      </c>
      <c r="H26" s="124">
        <f>SUM(E26-G26)</f>
        <v>36295087.539999992</v>
      </c>
      <c r="I26" s="125">
        <f t="shared" si="1"/>
        <v>0.16184934707327545</v>
      </c>
    </row>
    <row r="27" spans="1:11" s="89" customFormat="1" ht="13.5" hidden="1" customHeight="1" x14ac:dyDescent="0.2">
      <c r="A27" s="119" t="s">
        <v>116</v>
      </c>
      <c r="B27" s="120" t="s">
        <v>117</v>
      </c>
      <c r="C27" s="121">
        <f>SUM('[5]Presu-Unidades Ejec.-2018'!C30)</f>
        <v>0</v>
      </c>
      <c r="D27" s="126"/>
      <c r="E27" s="121">
        <f>+C27-D27</f>
        <v>0</v>
      </c>
      <c r="F27" s="123">
        <f>SUM('[5]Total Programa Mensual'!E30+'[5]Total Programa Mensual'!R30+'[5]Total Programa Mensual'!AE30+'[5]Total Programa Mensual'!AR30+'[5]Total Programa Mensual'!BE30)</f>
        <v>0</v>
      </c>
      <c r="G27" s="123">
        <f>SUM('[5]Total Programa Mensual'!C30)</f>
        <v>0</v>
      </c>
      <c r="H27" s="133"/>
      <c r="I27" s="134"/>
      <c r="J27"/>
      <c r="K27"/>
    </row>
    <row r="28" spans="1:11" ht="12.75" customHeight="1" x14ac:dyDescent="0.2">
      <c r="A28" s="116" t="s">
        <v>118</v>
      </c>
      <c r="B28" s="135" t="s">
        <v>119</v>
      </c>
      <c r="C28" s="127">
        <f t="shared" ref="C28:H28" si="4">SUM(C29:C33)</f>
        <v>501043314.66999996</v>
      </c>
      <c r="D28" s="128">
        <f>SUM(D29:D33)</f>
        <v>21499153.280000001</v>
      </c>
      <c r="E28" s="129">
        <f t="shared" si="4"/>
        <v>522542467.95000005</v>
      </c>
      <c r="F28" s="130">
        <f>SUM(F29:F33)</f>
        <v>33541568.750000007</v>
      </c>
      <c r="G28" s="130">
        <f t="shared" si="4"/>
        <v>198750928.03</v>
      </c>
      <c r="H28" s="129">
        <f t="shared" si="4"/>
        <v>323791539.92000002</v>
      </c>
      <c r="I28" s="131">
        <f t="shared" ref="I28:I61" si="5">IF(E28=0,0,+H28/E28)</f>
        <v>0.61964636327124767</v>
      </c>
    </row>
    <row r="29" spans="1:11" ht="15" customHeight="1" x14ac:dyDescent="0.2">
      <c r="A29" s="119" t="s">
        <v>120</v>
      </c>
      <c r="B29" s="136" t="s">
        <v>121</v>
      </c>
      <c r="C29" s="121">
        <f>SUM('[5]Presu-Unidades Ejec.-2018'!C32)</f>
        <v>276695561.86000001</v>
      </c>
      <c r="D29" s="122">
        <f>11861566.74+11100</f>
        <v>11872666.74</v>
      </c>
      <c r="E29" s="121">
        <f>+C29+D29</f>
        <v>288568228.60000002</v>
      </c>
      <c r="F29" s="123">
        <f>+'[5]Total Programa Mensual'!I32+'[5]Total Programa Mensual'!V32+'[5]Total Programa Mensual'!AI32+'[5]Total Programa Mensual'!AV32+'[5]Total Programa Mensual'!BI32</f>
        <v>18522953.720000003</v>
      </c>
      <c r="G29" s="123">
        <f>SUM('[5]Total Programa Mensual'!C32)</f>
        <v>109757964.98</v>
      </c>
      <c r="H29" s="124">
        <f>SUM(E29-G29)</f>
        <v>178810263.62</v>
      </c>
      <c r="I29" s="125">
        <f t="shared" si="5"/>
        <v>0.61964639866108939</v>
      </c>
    </row>
    <row r="30" spans="1:11" ht="15" customHeight="1" x14ac:dyDescent="0.2">
      <c r="A30" s="119" t="s">
        <v>122</v>
      </c>
      <c r="B30" s="136" t="s">
        <v>123</v>
      </c>
      <c r="C30" s="121">
        <f>SUM('[5]Presu-Unidades Ejec.-2018'!C33)</f>
        <v>14956516.84</v>
      </c>
      <c r="D30" s="122">
        <f>641165.77+600</f>
        <v>641765.77</v>
      </c>
      <c r="E30" s="121">
        <f>+C30+D30</f>
        <v>15598282.609999999</v>
      </c>
      <c r="F30" s="123">
        <f>+'[5]Total Programa Mensual'!I33+'[5]Total Programa Mensual'!V33+'[5]Total Programa Mensual'!AI33+'[5]Total Programa Mensual'!AV33+'[5]Total Programa Mensual'!BI33</f>
        <v>1001241.89</v>
      </c>
      <c r="G30" s="123">
        <f>SUM('[5]Total Programa Mensual'!C33)</f>
        <v>5932868.5199999996</v>
      </c>
      <c r="H30" s="124">
        <f>SUM(E30-G30)</f>
        <v>9665414.0899999999</v>
      </c>
      <c r="I30" s="125">
        <f t="shared" si="5"/>
        <v>0.61964604255878397</v>
      </c>
    </row>
    <row r="31" spans="1:11" ht="16.5" customHeight="1" x14ac:dyDescent="0.2">
      <c r="A31" s="119" t="s">
        <v>124</v>
      </c>
      <c r="B31" s="136" t="s">
        <v>125</v>
      </c>
      <c r="C31" s="121">
        <f>SUM('[5]Presu-Unidades Ejec.-2018'!C34)</f>
        <v>44869550.57</v>
      </c>
      <c r="D31" s="122">
        <f>1923497.31+1800</f>
        <v>1925297.31</v>
      </c>
      <c r="E31" s="121">
        <f>+C31+D31</f>
        <v>46794847.880000003</v>
      </c>
      <c r="F31" s="123">
        <f>+'[5]Total Programa Mensual'!I34+'[5]Total Programa Mensual'!V34+'[5]Total Programa Mensual'!AI34+'[5]Total Programa Mensual'!AV34+'[5]Total Programa Mensual'!BI34</f>
        <v>3003723.14</v>
      </c>
      <c r="G31" s="123">
        <f>SUM('[5]Total Programa Mensual'!C34)</f>
        <v>17798593.640000001</v>
      </c>
      <c r="H31" s="124">
        <f>SUM(E31-G31)</f>
        <v>28996254.240000002</v>
      </c>
      <c r="I31" s="125">
        <f t="shared" si="5"/>
        <v>0.61964629769408708</v>
      </c>
    </row>
    <row r="32" spans="1:11" ht="16.5" customHeight="1" x14ac:dyDescent="0.2">
      <c r="A32" s="119" t="s">
        <v>126</v>
      </c>
      <c r="B32" s="136" t="s">
        <v>127</v>
      </c>
      <c r="C32" s="121">
        <f>SUM('[5]Presu-Unidades Ejec.-2018'!C35)</f>
        <v>149565168.56</v>
      </c>
      <c r="D32" s="122">
        <f>6411657.69+6000</f>
        <v>6417657.6900000004</v>
      </c>
      <c r="E32" s="121">
        <f>+C32+D32</f>
        <v>155982826.25</v>
      </c>
      <c r="F32" s="123">
        <f>+'[5]Total Programa Mensual'!I35+'[5]Total Programa Mensual'!V35+'[5]Total Programa Mensual'!AI35+'[5]Total Programa Mensual'!AV35+'[5]Total Programa Mensual'!BI35</f>
        <v>10012408.110000001</v>
      </c>
      <c r="G32" s="123">
        <f>SUM('[5]Total Programa Mensual'!C35)</f>
        <v>59328632.369999997</v>
      </c>
      <c r="H32" s="124">
        <f>SUM(E32-G32)</f>
        <v>96654193.879999995</v>
      </c>
      <c r="I32" s="125">
        <f t="shared" si="5"/>
        <v>0.6196463816156812</v>
      </c>
    </row>
    <row r="33" spans="1:11" s="137" customFormat="1" ht="15" customHeight="1" x14ac:dyDescent="0.2">
      <c r="A33" s="119" t="s">
        <v>128</v>
      </c>
      <c r="B33" s="136" t="s">
        <v>129</v>
      </c>
      <c r="C33" s="121">
        <f>SUM('[5]Presu-Unidades Ejec.-2018'!C36)</f>
        <v>14956516.84</v>
      </c>
      <c r="D33" s="122">
        <f>641165.77+600</f>
        <v>641765.77</v>
      </c>
      <c r="E33" s="121">
        <f>+C33+D33</f>
        <v>15598282.609999999</v>
      </c>
      <c r="F33" s="123">
        <f>+'[5]Total Programa Mensual'!I36+'[5]Total Programa Mensual'!V36+'[5]Total Programa Mensual'!AI36+'[5]Total Programa Mensual'!AV36+'[5]Total Programa Mensual'!BI36</f>
        <v>1001241.89</v>
      </c>
      <c r="G33" s="123">
        <f>SUM('[5]Total Programa Mensual'!C36)</f>
        <v>5932868.5199999996</v>
      </c>
      <c r="H33" s="124">
        <f>SUM(E33-G33)</f>
        <v>9665414.0899999999</v>
      </c>
      <c r="I33" s="125">
        <f t="shared" si="5"/>
        <v>0.61964604255878397</v>
      </c>
      <c r="J33"/>
      <c r="K33"/>
    </row>
    <row r="34" spans="1:11" s="90" customFormat="1" ht="26.25" customHeight="1" x14ac:dyDescent="0.2">
      <c r="A34" s="116" t="s">
        <v>130</v>
      </c>
      <c r="B34" s="135" t="s">
        <v>131</v>
      </c>
      <c r="C34" s="127">
        <f t="shared" ref="C34:H34" si="6">SUM(C35:C38)</f>
        <v>446103032.86000001</v>
      </c>
      <c r="D34" s="128">
        <f>SUM(D35:D38)</f>
        <v>19137455.259999998</v>
      </c>
      <c r="E34" s="129">
        <f t="shared" si="6"/>
        <v>465240488.11999995</v>
      </c>
      <c r="F34" s="130">
        <f>SUM(F35:F38)</f>
        <v>28526641.329999998</v>
      </c>
      <c r="G34" s="130">
        <f t="shared" si="6"/>
        <v>169384159.19</v>
      </c>
      <c r="H34" s="129">
        <f t="shared" si="6"/>
        <v>295856328.92999995</v>
      </c>
      <c r="I34" s="131">
        <f t="shared" si="5"/>
        <v>0.63592128476507281</v>
      </c>
      <c r="J34"/>
      <c r="K34"/>
    </row>
    <row r="35" spans="1:11" s="90" customFormat="1" ht="15" customHeight="1" x14ac:dyDescent="0.2">
      <c r="A35" s="119" t="s">
        <v>132</v>
      </c>
      <c r="B35" s="136" t="s">
        <v>133</v>
      </c>
      <c r="C35" s="121">
        <f>SUM('[5]Presu-Unidades Ejec.-2018'!C38)</f>
        <v>151958211.28999999</v>
      </c>
      <c r="D35" s="122">
        <f>6514244.23+6096</f>
        <v>6520340.2300000004</v>
      </c>
      <c r="E35" s="121">
        <f>+C35+D35</f>
        <v>158478551.51999998</v>
      </c>
      <c r="F35" s="123">
        <f>+'[5]Total Programa Mensual'!I38+'[5]Total Programa Mensual'!V38+'[5]Total Programa Mensual'!AI38+'[5]Total Programa Mensual'!AV38+'[5]Total Programa Mensual'!BI38</f>
        <v>10172606.569999998</v>
      </c>
      <c r="G35" s="123">
        <f>SUM('[5]Total Programa Mensual'!C38)</f>
        <v>60277890.299999997</v>
      </c>
      <c r="H35" s="124">
        <f>SUM(E35-G35)</f>
        <v>98200661.219999984</v>
      </c>
      <c r="I35" s="125">
        <f t="shared" si="5"/>
        <v>0.61964638292145846</v>
      </c>
      <c r="J35"/>
      <c r="K35"/>
    </row>
    <row r="36" spans="1:11" s="90" customFormat="1" ht="15" customHeight="1" x14ac:dyDescent="0.2">
      <c r="A36" s="119" t="s">
        <v>134</v>
      </c>
      <c r="B36" s="136" t="s">
        <v>135</v>
      </c>
      <c r="C36" s="121">
        <f>SUM('[5]Presu-Unidades Ejec.-2018'!C39)</f>
        <v>44869550.57</v>
      </c>
      <c r="D36" s="122">
        <f>1923497.31+1800</f>
        <v>1925297.31</v>
      </c>
      <c r="E36" s="121">
        <f>+C36+D36</f>
        <v>46794847.880000003</v>
      </c>
      <c r="F36" s="123">
        <f>+'[5]Total Programa Mensual'!I39+'[5]Total Programa Mensual'!V39+'[5]Total Programa Mensual'!AI39+'[5]Total Programa Mensual'!AV39+'[5]Total Programa Mensual'!BI39</f>
        <v>3003723.14</v>
      </c>
      <c r="G36" s="123">
        <f>SUM('[5]Total Programa Mensual'!C39)</f>
        <v>17798593.640000001</v>
      </c>
      <c r="H36" s="124">
        <f>SUM(E36-G36)</f>
        <v>28996254.240000002</v>
      </c>
      <c r="I36" s="125">
        <f t="shared" si="5"/>
        <v>0.61964629769408708</v>
      </c>
      <c r="J36"/>
      <c r="K36"/>
    </row>
    <row r="37" spans="1:11" s="137" customFormat="1" ht="15" customHeight="1" x14ac:dyDescent="0.2">
      <c r="A37" s="119" t="s">
        <v>136</v>
      </c>
      <c r="B37" s="136" t="s">
        <v>137</v>
      </c>
      <c r="C37" s="121">
        <f>SUM('[5]Presu-Unidades Ejec.-2018'!C40)</f>
        <v>89739101.150000006</v>
      </c>
      <c r="D37" s="122">
        <f>3846994.62+3600</f>
        <v>3850594.62</v>
      </c>
      <c r="E37" s="121">
        <f>+C37+D37</f>
        <v>93589695.770000011</v>
      </c>
      <c r="F37" s="123">
        <f>+'[5]Total Programa Mensual'!I40+'[5]Total Programa Mensual'!V40+'[5]Total Programa Mensual'!AI40+'[5]Total Programa Mensual'!AV40+'[5]Total Programa Mensual'!BI40</f>
        <v>6007445.2499999991</v>
      </c>
      <c r="G37" s="123">
        <f>SUM('[5]Total Programa Mensual'!C40)</f>
        <v>35597181.490000002</v>
      </c>
      <c r="H37" s="124">
        <f>SUM(E37-G37)</f>
        <v>57992514.280000009</v>
      </c>
      <c r="I37" s="125">
        <f t="shared" si="5"/>
        <v>0.61964635960051273</v>
      </c>
      <c r="J37"/>
      <c r="K37"/>
    </row>
    <row r="38" spans="1:11" s="137" customFormat="1" ht="15" customHeight="1" x14ac:dyDescent="0.2">
      <c r="A38" s="138" t="s">
        <v>138</v>
      </c>
      <c r="B38" s="139" t="s">
        <v>139</v>
      </c>
      <c r="C38" s="121">
        <f>SUM('[5]Presu-Unidades Ejec.-2018'!C41)</f>
        <v>159536169.84999999</v>
      </c>
      <c r="D38" s="122">
        <f>6834827.1+6396</f>
        <v>6841223.0999999996</v>
      </c>
      <c r="E38" s="121">
        <f>+C38+D38</f>
        <v>166377392.94999999</v>
      </c>
      <c r="F38" s="123">
        <f>+'[5]Total Programa Mensual'!I41+'[5]Total Programa Mensual'!V41+'[5]Total Programa Mensual'!AI41+'[5]Total Programa Mensual'!AV41+'[5]Total Programa Mensual'!BI41</f>
        <v>9342866.370000001</v>
      </c>
      <c r="G38" s="123">
        <f>SUM('[5]Total Programa Mensual'!C41)</f>
        <v>55710493.759999998</v>
      </c>
      <c r="H38" s="124">
        <f>SUM(E38-G38)</f>
        <v>110666899.19</v>
      </c>
      <c r="I38" s="125">
        <f t="shared" si="5"/>
        <v>0.66515586780024738</v>
      </c>
      <c r="J38"/>
      <c r="K38"/>
    </row>
    <row r="39" spans="1:11" s="90" customFormat="1" ht="15" hidden="1" customHeight="1" x14ac:dyDescent="0.2">
      <c r="A39" s="140" t="s">
        <v>140</v>
      </c>
      <c r="B39" s="135" t="s">
        <v>141</v>
      </c>
      <c r="C39" s="127">
        <f t="shared" ref="C39:H39" si="7">SUM(C40)</f>
        <v>0</v>
      </c>
      <c r="D39" s="141">
        <f>SUM(D40)</f>
        <v>0</v>
      </c>
      <c r="E39" s="129">
        <f t="shared" si="7"/>
        <v>0</v>
      </c>
      <c r="F39" s="130">
        <f t="shared" si="7"/>
        <v>0</v>
      </c>
      <c r="G39" s="130">
        <f t="shared" si="7"/>
        <v>0</v>
      </c>
      <c r="H39" s="129">
        <f t="shared" si="7"/>
        <v>0</v>
      </c>
      <c r="I39" s="131">
        <f t="shared" si="5"/>
        <v>0</v>
      </c>
      <c r="J39"/>
      <c r="K39"/>
    </row>
    <row r="40" spans="1:11" s="137" customFormat="1" ht="15" hidden="1" customHeight="1" x14ac:dyDescent="0.2">
      <c r="A40" s="142" t="s">
        <v>142</v>
      </c>
      <c r="B40" s="143" t="s">
        <v>143</v>
      </c>
      <c r="C40" s="121">
        <f>SUM('[5]Presu-Unidades Ejec.-2018'!C43)</f>
        <v>0</v>
      </c>
      <c r="D40" s="144"/>
      <c r="E40" s="121">
        <f>+C40+D40</f>
        <v>0</v>
      </c>
      <c r="F40" s="123">
        <f>SUM('[5]Total Programa Mensual'!E43+'[5]Total Programa Mensual'!R43+'[5]Total Programa Mensual'!AE43+'[5]Total Programa Mensual'!AR43+'[5]Total Programa Mensual'!BE43)</f>
        <v>0</v>
      </c>
      <c r="G40" s="145">
        <f>SUM('[5]Total Programa Mensual'!C43)</f>
        <v>0</v>
      </c>
      <c r="H40" s="146">
        <f>SUM(E40-G40)</f>
        <v>0</v>
      </c>
      <c r="I40" s="147">
        <f t="shared" si="5"/>
        <v>0</v>
      </c>
      <c r="J40"/>
      <c r="K40"/>
    </row>
    <row r="41" spans="1:11" s="89" customFormat="1" x14ac:dyDescent="0.2">
      <c r="A41" s="109" t="s">
        <v>144</v>
      </c>
      <c r="B41" s="110" t="s">
        <v>145</v>
      </c>
      <c r="C41" s="148">
        <f t="shared" ref="C41:H41" si="8">+C42+C48+C54+C62+C72+C77+C80+C84+C93+C96</f>
        <v>2372663818</v>
      </c>
      <c r="D41" s="149">
        <f t="shared" si="8"/>
        <v>-158010800</v>
      </c>
      <c r="E41" s="148">
        <f t="shared" si="8"/>
        <v>2214653018</v>
      </c>
      <c r="F41" s="150">
        <f t="shared" si="8"/>
        <v>40638990.740000002</v>
      </c>
      <c r="G41" s="150">
        <f t="shared" si="8"/>
        <v>167265281.09000003</v>
      </c>
      <c r="H41" s="148">
        <f t="shared" si="8"/>
        <v>2047387736.9100001</v>
      </c>
      <c r="I41" s="115">
        <f t="shared" si="5"/>
        <v>0.92447336908738276</v>
      </c>
      <c r="J41"/>
      <c r="K41"/>
    </row>
    <row r="42" spans="1:11" ht="12.75" customHeight="1" x14ac:dyDescent="0.2">
      <c r="A42" s="116" t="s">
        <v>146</v>
      </c>
      <c r="B42" s="135" t="s">
        <v>147</v>
      </c>
      <c r="C42" s="127">
        <f t="shared" ref="C42:H42" si="9">SUM(C43:C47)</f>
        <v>145268000</v>
      </c>
      <c r="D42" s="128">
        <f>SUM(D43:D47)</f>
        <v>0</v>
      </c>
      <c r="E42" s="129">
        <f t="shared" si="9"/>
        <v>145268000</v>
      </c>
      <c r="F42" s="130">
        <f t="shared" si="9"/>
        <v>9527765.7100000009</v>
      </c>
      <c r="G42" s="130">
        <f t="shared" si="9"/>
        <v>25643857.050000001</v>
      </c>
      <c r="H42" s="129">
        <f t="shared" si="9"/>
        <v>119624142.95</v>
      </c>
      <c r="I42" s="151">
        <f t="shared" si="5"/>
        <v>0.82347208573120023</v>
      </c>
    </row>
    <row r="43" spans="1:11" ht="15" customHeight="1" x14ac:dyDescent="0.2">
      <c r="A43" s="119" t="s">
        <v>148</v>
      </c>
      <c r="B43" s="136" t="s">
        <v>149</v>
      </c>
      <c r="C43" s="121">
        <f>SUM('[5]Presu-Unidades Ejec.-2018'!C46)</f>
        <v>28000000</v>
      </c>
      <c r="D43" s="122"/>
      <c r="E43" s="121">
        <f>+C43+D43</f>
        <v>28000000</v>
      </c>
      <c r="F43" s="123">
        <f>+'[5]Total Programa Mensual'!I46+'[5]Total Programa Mensual'!V46+'[5]Total Programa Mensual'!AI46+'[5]Total Programa Mensual'!AV46+'[5]Total Programa Mensual'!BI46</f>
        <v>895826.25</v>
      </c>
      <c r="G43" s="123">
        <f>SUM('[5]Total Programa Mensual'!C46)</f>
        <v>4465446.33</v>
      </c>
      <c r="H43" s="124">
        <f>SUM(E43-G43)</f>
        <v>23534553.670000002</v>
      </c>
      <c r="I43" s="125">
        <f t="shared" si="5"/>
        <v>0.84051977392857147</v>
      </c>
    </row>
    <row r="44" spans="1:11" ht="15" customHeight="1" x14ac:dyDescent="0.2">
      <c r="A44" s="119" t="s">
        <v>150</v>
      </c>
      <c r="B44" s="136" t="s">
        <v>151</v>
      </c>
      <c r="C44" s="121">
        <f>SUM('[5]Presu-Unidades Ejec.-2018'!C47)</f>
        <v>20350000</v>
      </c>
      <c r="D44" s="122"/>
      <c r="E44" s="121">
        <f>+C44+D44</f>
        <v>20350000</v>
      </c>
      <c r="F44" s="123">
        <f>+'[5]Total Programa Mensual'!I47+'[5]Total Programa Mensual'!V47+'[5]Total Programa Mensual'!AI47+'[5]Total Programa Mensual'!AV47+'[5]Total Programa Mensual'!BI47</f>
        <v>705200.71</v>
      </c>
      <c r="G44" s="123">
        <f>SUM('[5]Total Programa Mensual'!C47)</f>
        <v>2123721.7200000002</v>
      </c>
      <c r="H44" s="124">
        <f>SUM(E44-G44)</f>
        <v>18226278.280000001</v>
      </c>
      <c r="I44" s="125">
        <f t="shared" si="5"/>
        <v>0.89564021031941032</v>
      </c>
    </row>
    <row r="45" spans="1:11" ht="15" customHeight="1" x14ac:dyDescent="0.2">
      <c r="A45" s="119" t="s">
        <v>152</v>
      </c>
      <c r="B45" s="136" t="s">
        <v>153</v>
      </c>
      <c r="C45" s="121">
        <f>SUM('[5]Presu-Unidades Ejec.-2018'!C48)</f>
        <v>66270000</v>
      </c>
      <c r="D45" s="122"/>
      <c r="E45" s="121">
        <f>+C45+D45</f>
        <v>66270000</v>
      </c>
      <c r="F45" s="123">
        <f>+'[5]Total Programa Mensual'!I48+'[5]Total Programa Mensual'!V48+'[5]Total Programa Mensual'!AI48+'[5]Total Programa Mensual'!AV48+'[5]Total Programa Mensual'!BI48</f>
        <v>7926738.75</v>
      </c>
      <c r="G45" s="123">
        <f>SUM('[5]Total Programa Mensual'!C48)</f>
        <v>19054689</v>
      </c>
      <c r="H45" s="124">
        <f>SUM(E45-G45)</f>
        <v>47215311</v>
      </c>
      <c r="I45" s="125">
        <f t="shared" si="5"/>
        <v>0.71246885468537802</v>
      </c>
    </row>
    <row r="46" spans="1:11" ht="15" hidden="1" customHeight="1" x14ac:dyDescent="0.2">
      <c r="A46" s="119" t="s">
        <v>154</v>
      </c>
      <c r="B46" s="136" t="s">
        <v>155</v>
      </c>
      <c r="C46" s="121">
        <f>SUM('[5]Presu-Unidades Ejec.-2018'!C49)</f>
        <v>0</v>
      </c>
      <c r="D46" s="122"/>
      <c r="E46" s="121">
        <f>+C46+D46</f>
        <v>0</v>
      </c>
      <c r="F46" s="123">
        <f>+'[5]Total Programa Mensual'!I49+'[5]Total Programa Mensual'!V49+'[5]Total Programa Mensual'!AI49+'[5]Total Programa Mensual'!AV49+'[5]Total Programa Mensual'!BI49</f>
        <v>0</v>
      </c>
      <c r="G46" s="123">
        <f>SUM('[5]Total Programa Mensual'!C49)</f>
        <v>0</v>
      </c>
      <c r="H46" s="124">
        <f>SUM(E46-G46)</f>
        <v>0</v>
      </c>
      <c r="I46" s="125">
        <f t="shared" si="5"/>
        <v>0</v>
      </c>
    </row>
    <row r="47" spans="1:11" ht="15" customHeight="1" x14ac:dyDescent="0.2">
      <c r="A47" s="119" t="s">
        <v>156</v>
      </c>
      <c r="B47" s="136" t="s">
        <v>157</v>
      </c>
      <c r="C47" s="121">
        <f>SUM('[5]Presu-Unidades Ejec.-2018'!C50)</f>
        <v>30648000</v>
      </c>
      <c r="D47" s="122"/>
      <c r="E47" s="121">
        <f>+C47+D47</f>
        <v>30648000</v>
      </c>
      <c r="F47" s="123">
        <f>+'[5]Total Programa Mensual'!I50+'[5]Total Programa Mensual'!V50+'[5]Total Programa Mensual'!AI50+'[5]Total Programa Mensual'!AV50+'[5]Total Programa Mensual'!BI50</f>
        <v>0</v>
      </c>
      <c r="G47" s="123">
        <f>SUM('[5]Total Programa Mensual'!C50)</f>
        <v>0</v>
      </c>
      <c r="H47" s="124">
        <f>SUM(E47-G47)</f>
        <v>30648000</v>
      </c>
      <c r="I47" s="125">
        <f t="shared" si="5"/>
        <v>1</v>
      </c>
    </row>
    <row r="48" spans="1:11" ht="15" customHeight="1" x14ac:dyDescent="0.2">
      <c r="A48" s="116" t="s">
        <v>158</v>
      </c>
      <c r="B48" s="135" t="s">
        <v>159</v>
      </c>
      <c r="C48" s="127">
        <f t="shared" ref="C48:H48" si="10">SUM(C49:C53)</f>
        <v>111179620</v>
      </c>
      <c r="D48" s="128">
        <f>SUM(D49:D53)</f>
        <v>0</v>
      </c>
      <c r="E48" s="129">
        <f t="shared" si="10"/>
        <v>111179620</v>
      </c>
      <c r="F48" s="130">
        <f t="shared" si="10"/>
        <v>5543300.4500000002</v>
      </c>
      <c r="G48" s="130">
        <f t="shared" si="10"/>
        <v>28550095.539999999</v>
      </c>
      <c r="H48" s="129">
        <f t="shared" si="10"/>
        <v>82629524.459999993</v>
      </c>
      <c r="I48" s="131">
        <f t="shared" si="5"/>
        <v>0.74320747327612735</v>
      </c>
    </row>
    <row r="49" spans="1:11" ht="15" customHeight="1" x14ac:dyDescent="0.2">
      <c r="A49" s="119" t="s">
        <v>160</v>
      </c>
      <c r="B49" s="136" t="s">
        <v>161</v>
      </c>
      <c r="C49" s="121">
        <f>SUM('[5]Presu-Unidades Ejec.-2018'!C52)</f>
        <v>5385830</v>
      </c>
      <c r="D49" s="122"/>
      <c r="E49" s="121">
        <f>+C49+D49</f>
        <v>5385830</v>
      </c>
      <c r="F49" s="123">
        <f>+'[5]Total Programa Mensual'!I52+'[5]Total Programa Mensual'!V52+'[5]Total Programa Mensual'!AI52+'[5]Total Programa Mensual'!AV52+'[5]Total Programa Mensual'!BI52</f>
        <v>142116</v>
      </c>
      <c r="G49" s="123">
        <f>SUM('[5]Total Programa Mensual'!C52)</f>
        <v>744249</v>
      </c>
      <c r="H49" s="124">
        <f>SUM(E49-G49)</f>
        <v>4641581</v>
      </c>
      <c r="I49" s="125">
        <f t="shared" si="5"/>
        <v>0.8618134994977561</v>
      </c>
    </row>
    <row r="50" spans="1:11" ht="15" customHeight="1" x14ac:dyDescent="0.2">
      <c r="A50" s="119" t="s">
        <v>162</v>
      </c>
      <c r="B50" s="136" t="s">
        <v>163</v>
      </c>
      <c r="C50" s="121">
        <f>SUM('[5]Presu-Unidades Ejec.-2018'!C53)</f>
        <v>48771660</v>
      </c>
      <c r="D50" s="122"/>
      <c r="E50" s="121">
        <f>+C50+D50</f>
        <v>48771660</v>
      </c>
      <c r="F50" s="123">
        <f>+'[5]Total Programa Mensual'!I53+'[5]Total Programa Mensual'!V53+'[5]Total Programa Mensual'!AI53+'[5]Total Programa Mensual'!AV53+'[5]Total Programa Mensual'!BI53</f>
        <v>2633390</v>
      </c>
      <c r="G50" s="123">
        <f>SUM('[5]Total Programa Mensual'!C53)</f>
        <v>13915885</v>
      </c>
      <c r="H50" s="124">
        <f>SUM(E50-G50)</f>
        <v>34855775</v>
      </c>
      <c r="I50" s="125">
        <f t="shared" si="5"/>
        <v>0.71467272182246822</v>
      </c>
    </row>
    <row r="51" spans="1:11" ht="15" customHeight="1" x14ac:dyDescent="0.2">
      <c r="A51" s="119" t="s">
        <v>164</v>
      </c>
      <c r="B51" s="136" t="s">
        <v>165</v>
      </c>
      <c r="C51" s="121">
        <f>SUM('[5]Presu-Unidades Ejec.-2018'!C54)</f>
        <v>800000</v>
      </c>
      <c r="D51" s="122"/>
      <c r="E51" s="121">
        <f>+C51+D51</f>
        <v>800000</v>
      </c>
      <c r="F51" s="123">
        <f>+'[5]Total Programa Mensual'!I54+'[5]Total Programa Mensual'!V54+'[5]Total Programa Mensual'!AI54+'[5]Total Programa Mensual'!AV54+'[5]Total Programa Mensual'!BI54</f>
        <v>39295</v>
      </c>
      <c r="G51" s="123">
        <f>SUM('[5]Total Programa Mensual'!C54)</f>
        <v>164245</v>
      </c>
      <c r="H51" s="124">
        <f>SUM(E51-G51)</f>
        <v>635755</v>
      </c>
      <c r="I51" s="125">
        <f t="shared" si="5"/>
        <v>0.79469374999999998</v>
      </c>
    </row>
    <row r="52" spans="1:11" ht="15" customHeight="1" x14ac:dyDescent="0.2">
      <c r="A52" s="119" t="s">
        <v>166</v>
      </c>
      <c r="B52" s="136" t="s">
        <v>167</v>
      </c>
      <c r="C52" s="121">
        <f>SUM('[5]Presu-Unidades Ejec.-2018'!C55)</f>
        <v>51480000</v>
      </c>
      <c r="D52" s="122"/>
      <c r="E52" s="121">
        <f>+C52+D52</f>
        <v>51480000</v>
      </c>
      <c r="F52" s="123">
        <f>+'[5]Total Programa Mensual'!I55+'[5]Total Programa Mensual'!V55+'[5]Total Programa Mensual'!AI55+'[5]Total Programa Mensual'!AV55+'[5]Total Programa Mensual'!BI55</f>
        <v>2361062.5</v>
      </c>
      <c r="G52" s="123">
        <f>SUM('[5]Total Programa Mensual'!C55)</f>
        <v>11908137.5</v>
      </c>
      <c r="H52" s="124">
        <f>SUM(E52-G52)</f>
        <v>39571862.5</v>
      </c>
      <c r="I52" s="125">
        <f t="shared" si="5"/>
        <v>0.76868419774669772</v>
      </c>
    </row>
    <row r="53" spans="1:11" ht="15" customHeight="1" x14ac:dyDescent="0.2">
      <c r="A53" s="119" t="s">
        <v>168</v>
      </c>
      <c r="B53" s="136" t="s">
        <v>169</v>
      </c>
      <c r="C53" s="121">
        <f>SUM('[5]Presu-Unidades Ejec.-2018'!C56)</f>
        <v>4742130</v>
      </c>
      <c r="D53" s="122"/>
      <c r="E53" s="121">
        <f>+C53+D53</f>
        <v>4742130</v>
      </c>
      <c r="F53" s="123">
        <f>+'[5]Total Programa Mensual'!I56+'[5]Total Programa Mensual'!V56+'[5]Total Programa Mensual'!AI56+'[5]Total Programa Mensual'!AV56+'[5]Total Programa Mensual'!BI56</f>
        <v>367436.95</v>
      </c>
      <c r="G53" s="123">
        <f>SUM('[5]Total Programa Mensual'!C56)</f>
        <v>1817579.04</v>
      </c>
      <c r="H53" s="124">
        <f>SUM(E53-G53)</f>
        <v>2924550.96</v>
      </c>
      <c r="I53" s="125">
        <f t="shared" si="5"/>
        <v>0.61671674121122788</v>
      </c>
    </row>
    <row r="54" spans="1:11" ht="15" customHeight="1" x14ac:dyDescent="0.2">
      <c r="A54" s="116" t="s">
        <v>170</v>
      </c>
      <c r="B54" s="135" t="s">
        <v>171</v>
      </c>
      <c r="C54" s="127">
        <f t="shared" ref="C54:H54" si="11">SUM(C55:C61)</f>
        <v>98426570</v>
      </c>
      <c r="D54" s="128">
        <f>SUM(D55:D61)</f>
        <v>0</v>
      </c>
      <c r="E54" s="129">
        <f t="shared" si="11"/>
        <v>98426570</v>
      </c>
      <c r="F54" s="129">
        <f t="shared" si="11"/>
        <v>466695.81</v>
      </c>
      <c r="G54" s="130">
        <f t="shared" si="11"/>
        <v>673028.58</v>
      </c>
      <c r="H54" s="129">
        <f t="shared" si="11"/>
        <v>97753541.420000002</v>
      </c>
      <c r="I54" s="131">
        <f t="shared" si="5"/>
        <v>0.99316212502376133</v>
      </c>
    </row>
    <row r="55" spans="1:11" ht="15" customHeight="1" x14ac:dyDescent="0.2">
      <c r="A55" s="119" t="s">
        <v>172</v>
      </c>
      <c r="B55" s="136" t="s">
        <v>173</v>
      </c>
      <c r="C55" s="121">
        <f>SUM('[5]Presu-Unidades Ejec.-2018'!C58)</f>
        <v>16200000</v>
      </c>
      <c r="D55" s="122"/>
      <c r="E55" s="121">
        <f t="shared" ref="E55:E61" si="12">+C55+D55</f>
        <v>16200000</v>
      </c>
      <c r="F55" s="123">
        <f>+'[5]Total Programa Mensual'!I58+'[5]Total Programa Mensual'!V58+'[5]Total Programa Mensual'!AI58+'[5]Total Programa Mensual'!AV58+'[5]Total Programa Mensual'!BI58</f>
        <v>391772</v>
      </c>
      <c r="G55" s="123">
        <f>SUM('[5]Total Programa Mensual'!C58)</f>
        <v>408023</v>
      </c>
      <c r="H55" s="124">
        <f t="shared" ref="H55:H61" si="13">SUM(E55-G55)</f>
        <v>15791977</v>
      </c>
      <c r="I55" s="125">
        <f t="shared" si="5"/>
        <v>0.97481339506172837</v>
      </c>
    </row>
    <row r="56" spans="1:11" ht="15" customHeight="1" x14ac:dyDescent="0.2">
      <c r="A56" s="119" t="s">
        <v>174</v>
      </c>
      <c r="B56" s="136" t="s">
        <v>175</v>
      </c>
      <c r="C56" s="121">
        <f>SUM('[5]Presu-Unidades Ejec.-2018'!C59)</f>
        <v>57500000</v>
      </c>
      <c r="D56" s="122"/>
      <c r="E56" s="121">
        <f t="shared" si="12"/>
        <v>57500000</v>
      </c>
      <c r="F56" s="123">
        <f>+'[5]Total Programa Mensual'!I59+'[5]Total Programa Mensual'!V59+'[5]Total Programa Mensual'!AI59+'[5]Total Programa Mensual'!AV59+'[5]Total Programa Mensual'!BI59</f>
        <v>0</v>
      </c>
      <c r="G56" s="123">
        <f>SUM('[5]Total Programa Mensual'!C59)</f>
        <v>0</v>
      </c>
      <c r="H56" s="124">
        <f t="shared" si="13"/>
        <v>57500000</v>
      </c>
      <c r="I56" s="125">
        <f t="shared" si="5"/>
        <v>1</v>
      </c>
    </row>
    <row r="57" spans="1:11" ht="15" customHeight="1" x14ac:dyDescent="0.2">
      <c r="A57" s="119" t="s">
        <v>176</v>
      </c>
      <c r="B57" s="152" t="s">
        <v>177</v>
      </c>
      <c r="C57" s="121">
        <f>SUM('[5]Presu-Unidades Ejec.-2018'!C60)</f>
        <v>5227430</v>
      </c>
      <c r="D57" s="122"/>
      <c r="E57" s="121">
        <f t="shared" si="12"/>
        <v>5227430</v>
      </c>
      <c r="F57" s="123">
        <f>+'[5]Total Programa Mensual'!I60+'[5]Total Programa Mensual'!V60+'[5]Total Programa Mensual'!AI60+'[5]Total Programa Mensual'!AV60+'[5]Total Programa Mensual'!BI60</f>
        <v>20498.310000000001</v>
      </c>
      <c r="G57" s="123">
        <f>SUM('[5]Total Programa Mensual'!C60)</f>
        <v>22423.31</v>
      </c>
      <c r="H57" s="124">
        <f t="shared" si="13"/>
        <v>5205006.6900000004</v>
      </c>
      <c r="I57" s="125">
        <f t="shared" si="5"/>
        <v>0.99571045236378108</v>
      </c>
    </row>
    <row r="58" spans="1:11" ht="15" customHeight="1" x14ac:dyDescent="0.2">
      <c r="A58" s="119" t="s">
        <v>178</v>
      </c>
      <c r="B58" s="136" t="s">
        <v>179</v>
      </c>
      <c r="C58" s="121">
        <f>SUM('[5]Presu-Unidades Ejec.-2018'!C61)</f>
        <v>1404000</v>
      </c>
      <c r="D58" s="122"/>
      <c r="E58" s="121">
        <f t="shared" si="12"/>
        <v>1404000</v>
      </c>
      <c r="F58" s="123">
        <f>+'[5]Total Programa Mensual'!I61+'[5]Total Programa Mensual'!V61+'[5]Total Programa Mensual'!AI61+'[5]Total Programa Mensual'!AV61+'[5]Total Programa Mensual'!BI61</f>
        <v>11420</v>
      </c>
      <c r="G58" s="123">
        <f>SUM('[5]Total Programa Mensual'!C61)</f>
        <v>45860</v>
      </c>
      <c r="H58" s="124">
        <f t="shared" si="13"/>
        <v>1358140</v>
      </c>
      <c r="I58" s="125">
        <f t="shared" si="5"/>
        <v>0.96733618233618235</v>
      </c>
    </row>
    <row r="59" spans="1:11" ht="13.5" hidden="1" customHeight="1" x14ac:dyDescent="0.2">
      <c r="A59" s="119" t="s">
        <v>180</v>
      </c>
      <c r="B59" s="136" t="s">
        <v>181</v>
      </c>
      <c r="C59" s="121">
        <f>SUM('[5]Presu-Unidades Ejec.-2018'!C62)</f>
        <v>0</v>
      </c>
      <c r="D59" s="122"/>
      <c r="E59" s="121">
        <f t="shared" si="12"/>
        <v>0</v>
      </c>
      <c r="F59" s="123">
        <f>+'[5]Total Programa Mensual'!I62+'[5]Total Programa Mensual'!V62+'[5]Total Programa Mensual'!AI62+'[5]Total Programa Mensual'!AV62+'[5]Total Programa Mensual'!BI62</f>
        <v>0</v>
      </c>
      <c r="G59" s="123">
        <f>SUM('[5]Total Programa Mensual'!C62)</f>
        <v>0</v>
      </c>
      <c r="H59" s="124">
        <f t="shared" si="13"/>
        <v>0</v>
      </c>
      <c r="I59" s="125">
        <f t="shared" si="5"/>
        <v>0</v>
      </c>
    </row>
    <row r="60" spans="1:11" s="90" customFormat="1" ht="15" customHeight="1" x14ac:dyDescent="0.2">
      <c r="A60" s="119" t="s">
        <v>182</v>
      </c>
      <c r="B60" s="136" t="s">
        <v>183</v>
      </c>
      <c r="C60" s="121">
        <f>SUM('[5]Presu-Unidades Ejec.-2018'!C63)</f>
        <v>17032640</v>
      </c>
      <c r="D60" s="122"/>
      <c r="E60" s="121">
        <f t="shared" si="12"/>
        <v>17032640</v>
      </c>
      <c r="F60" s="123">
        <f>+'[5]Total Programa Mensual'!I63+'[5]Total Programa Mensual'!V63+'[5]Total Programa Mensual'!AI63+'[5]Total Programa Mensual'!AV63+'[5]Total Programa Mensual'!BI63</f>
        <v>43005.5</v>
      </c>
      <c r="G60" s="123">
        <f>SUM('[5]Total Programa Mensual'!C63)</f>
        <v>196722.27</v>
      </c>
      <c r="H60" s="121">
        <f t="shared" si="13"/>
        <v>16835917.73</v>
      </c>
      <c r="I60" s="125">
        <f t="shared" si="5"/>
        <v>0.98845027723241963</v>
      </c>
      <c r="J60"/>
      <c r="K60"/>
    </row>
    <row r="61" spans="1:11" s="90" customFormat="1" x14ac:dyDescent="0.2">
      <c r="A61" s="153" t="s">
        <v>184</v>
      </c>
      <c r="B61" s="154" t="s">
        <v>185</v>
      </c>
      <c r="C61" s="155">
        <f>SUM('[5]Presu-Unidades Ejec.-2018'!C64)</f>
        <v>1062500</v>
      </c>
      <c r="D61" s="156"/>
      <c r="E61" s="155">
        <f t="shared" si="12"/>
        <v>1062500</v>
      </c>
      <c r="F61" s="145">
        <f>+'[5]Total Programa Mensual'!I64+'[5]Total Programa Mensual'!V64+'[5]Total Programa Mensual'!AI64+'[5]Total Programa Mensual'!AV64+'[5]Total Programa Mensual'!BI64</f>
        <v>0</v>
      </c>
      <c r="G61" s="155">
        <f>SUM('[5]Total Programa Mensual'!C64)</f>
        <v>0</v>
      </c>
      <c r="H61" s="155">
        <f t="shared" si="13"/>
        <v>1062500</v>
      </c>
      <c r="I61" s="147">
        <f t="shared" si="5"/>
        <v>1</v>
      </c>
      <c r="J61" s="158"/>
      <c r="K61" s="158"/>
    </row>
    <row r="62" spans="1:11" s="90" customFormat="1" ht="15" customHeight="1" x14ac:dyDescent="0.2">
      <c r="A62" s="116" t="s">
        <v>186</v>
      </c>
      <c r="B62" s="135" t="s">
        <v>187</v>
      </c>
      <c r="C62" s="127">
        <f t="shared" ref="C62:H62" si="14">SUM(C63:C71)-C67</f>
        <v>1561037698</v>
      </c>
      <c r="D62" s="159">
        <f t="shared" si="14"/>
        <v>-65878000</v>
      </c>
      <c r="E62" s="127">
        <f t="shared" si="14"/>
        <v>1495159698</v>
      </c>
      <c r="F62" s="160">
        <f t="shared" si="14"/>
        <v>18092643.420000002</v>
      </c>
      <c r="G62" s="160">
        <f t="shared" si="14"/>
        <v>74094756.080000013</v>
      </c>
      <c r="H62" s="127">
        <f t="shared" si="14"/>
        <v>1421064941.9200001</v>
      </c>
      <c r="I62" s="131">
        <f>IF(E62=0,0,+H62/E62)</f>
        <v>0.95044358393346695</v>
      </c>
      <c r="J62"/>
      <c r="K62"/>
    </row>
    <row r="63" spans="1:11" ht="15" customHeight="1" x14ac:dyDescent="0.2">
      <c r="A63" s="119" t="s">
        <v>188</v>
      </c>
      <c r="B63" s="136" t="s">
        <v>189</v>
      </c>
      <c r="C63" s="121">
        <f>SUM('[5]Presu-Unidades Ejec.-2018'!C66)</f>
        <v>47380540</v>
      </c>
      <c r="D63" s="122">
        <v>19840000</v>
      </c>
      <c r="E63" s="121">
        <f>+C63+D63</f>
        <v>67220540</v>
      </c>
      <c r="F63" s="123">
        <f>+'[5]Total Programa Mensual'!I66+'[5]Total Programa Mensual'!V66+'[5]Total Programa Mensual'!AI66+'[5]Total Programa Mensual'!AV66+'[5]Total Programa Mensual'!BI66</f>
        <v>869000</v>
      </c>
      <c r="G63" s="123">
        <f>SUM('[5]Total Programa Mensual'!C66)</f>
        <v>3087950.67</v>
      </c>
      <c r="H63" s="124">
        <f>SUM(E63-G63)</f>
        <v>64132589.329999998</v>
      </c>
      <c r="I63" s="125">
        <f>IF(E63=0,0,+H63/E63)</f>
        <v>0.95406239417297156</v>
      </c>
    </row>
    <row r="64" spans="1:11" ht="15" customHeight="1" x14ac:dyDescent="0.2">
      <c r="A64" s="119" t="s">
        <v>190</v>
      </c>
      <c r="B64" s="136" t="s">
        <v>191</v>
      </c>
      <c r="C64" s="121">
        <f>SUM('[5]Presu-Unidades Ejec.-2018'!C67)</f>
        <v>105548860</v>
      </c>
      <c r="D64" s="122">
        <v>1160000</v>
      </c>
      <c r="E64" s="121">
        <f>+C64+D64</f>
        <v>106708860</v>
      </c>
      <c r="F64" s="123">
        <f>+'[5]Total Programa Mensual'!I67+'[5]Total Programa Mensual'!V67+'[5]Total Programa Mensual'!AI67+'[5]Total Programa Mensual'!AV67+'[5]Total Programa Mensual'!BI67</f>
        <v>0</v>
      </c>
      <c r="G64" s="123">
        <f>SUM('[5]Total Programa Mensual'!C67)</f>
        <v>2557365.92</v>
      </c>
      <c r="H64" s="124">
        <f t="shared" ref="H64:H71" si="15">SUM(E64-G64)</f>
        <v>104151494.08</v>
      </c>
      <c r="I64" s="125">
        <f t="shared" ref="I64:I92" si="16">IF(E64=0,0,+H64/E64)</f>
        <v>0.97603417448185648</v>
      </c>
    </row>
    <row r="65" spans="1:11" ht="15" customHeight="1" x14ac:dyDescent="0.2">
      <c r="A65" s="119" t="s">
        <v>192</v>
      </c>
      <c r="B65" s="136" t="s">
        <v>193</v>
      </c>
      <c r="C65" s="121">
        <f>SUM('[5]Presu-Unidades Ejec.-2018'!C68)</f>
        <v>115988860</v>
      </c>
      <c r="D65" s="122">
        <v>10800000</v>
      </c>
      <c r="E65" s="121">
        <f>+C65+D65</f>
        <v>126788860</v>
      </c>
      <c r="F65" s="123">
        <f>+'[5]Total Programa Mensual'!I68+'[5]Total Programa Mensual'!V68+'[5]Total Programa Mensual'!AI68+'[5]Total Programa Mensual'!AV68+'[5]Total Programa Mensual'!BI68</f>
        <v>6783736.2999999998</v>
      </c>
      <c r="G65" s="123">
        <f>SUM('[5]Total Programa Mensual'!C68)</f>
        <v>20382360.829999998</v>
      </c>
      <c r="H65" s="124">
        <f t="shared" si="15"/>
        <v>106406499.17</v>
      </c>
      <c r="I65" s="125">
        <f t="shared" si="16"/>
        <v>0.83924170601423498</v>
      </c>
    </row>
    <row r="66" spans="1:11" ht="15" customHeight="1" x14ac:dyDescent="0.2">
      <c r="A66" s="119" t="s">
        <v>194</v>
      </c>
      <c r="B66" s="136" t="s">
        <v>195</v>
      </c>
      <c r="C66" s="121">
        <f>SUM('[5]Presu-Unidades Ejec.-2018'!C69)</f>
        <v>1111881000</v>
      </c>
      <c r="D66" s="122">
        <v>-113190000</v>
      </c>
      <c r="E66" s="121">
        <f>+C66+D66</f>
        <v>998691000</v>
      </c>
      <c r="F66" s="123">
        <f>+'[5]Total Programa Mensual'!I69+'[5]Total Programa Mensual'!V69+'[5]Total Programa Mensual'!AI69+'[5]Total Programa Mensual'!AV69+'[5]Total Programa Mensual'!BI69</f>
        <v>0</v>
      </c>
      <c r="G66" s="123">
        <f>SUM('[5]Total Programa Mensual'!C69)</f>
        <v>8932056</v>
      </c>
      <c r="H66" s="124">
        <f t="shared" si="15"/>
        <v>989758944</v>
      </c>
      <c r="I66" s="125">
        <f t="shared" si="16"/>
        <v>0.99105623661372733</v>
      </c>
    </row>
    <row r="67" spans="1:11" s="89" customFormat="1" ht="15" customHeight="1" x14ac:dyDescent="0.2">
      <c r="A67" s="116" t="s">
        <v>196</v>
      </c>
      <c r="B67" s="161" t="s">
        <v>197</v>
      </c>
      <c r="C67" s="127">
        <f t="shared" ref="C67:H67" si="17">SUM(C68:C70)</f>
        <v>124778438</v>
      </c>
      <c r="D67" s="159">
        <f>SUM(D68:D70)</f>
        <v>0</v>
      </c>
      <c r="E67" s="127">
        <f t="shared" si="17"/>
        <v>124778438</v>
      </c>
      <c r="F67" s="160">
        <f t="shared" si="17"/>
        <v>9015107.1199999992</v>
      </c>
      <c r="G67" s="160">
        <f t="shared" si="17"/>
        <v>34728137.659999996</v>
      </c>
      <c r="H67" s="127">
        <f t="shared" si="17"/>
        <v>90050300.340000004</v>
      </c>
      <c r="I67" s="131">
        <f t="shared" si="16"/>
        <v>0.72168158043459407</v>
      </c>
      <c r="J67"/>
      <c r="K67"/>
    </row>
    <row r="68" spans="1:11" ht="15" customHeight="1" x14ac:dyDescent="0.2">
      <c r="A68" s="119" t="s">
        <v>198</v>
      </c>
      <c r="B68" s="136" t="s">
        <v>199</v>
      </c>
      <c r="C68" s="121">
        <f>SUM('[5]Presu-Unidades Ejec.-2018'!C71)</f>
        <v>32500000</v>
      </c>
      <c r="D68" s="122"/>
      <c r="E68" s="121">
        <f>+C68+D68</f>
        <v>32500000</v>
      </c>
      <c r="F68" s="123">
        <f>+'[5]Total Programa Mensual'!I71+'[5]Total Programa Mensual'!V71+'[5]Total Programa Mensual'!AI71+'[5]Total Programa Mensual'!AV71+'[5]Total Programa Mensual'!BI71</f>
        <v>3637281.52</v>
      </c>
      <c r="G68" s="123">
        <f>SUM('[5]Total Programa Mensual'!C71)</f>
        <v>9081260.3200000003</v>
      </c>
      <c r="H68" s="124">
        <f t="shared" si="15"/>
        <v>23418739.68</v>
      </c>
      <c r="I68" s="125">
        <f t="shared" si="16"/>
        <v>0.72057660553846148</v>
      </c>
    </row>
    <row r="69" spans="1:11" ht="15" customHeight="1" x14ac:dyDescent="0.2">
      <c r="A69" s="119" t="s">
        <v>200</v>
      </c>
      <c r="B69" s="136" t="s">
        <v>201</v>
      </c>
      <c r="C69" s="121">
        <f>SUM('[5]Presu-Unidades Ejec.-2018'!C72)</f>
        <v>82724430</v>
      </c>
      <c r="D69" s="122"/>
      <c r="E69" s="121">
        <f>+C69+D69</f>
        <v>82724430</v>
      </c>
      <c r="F69" s="123">
        <f>+'[5]Total Programa Mensual'!I72+'[5]Total Programa Mensual'!V72+'[5]Total Programa Mensual'!AI72+'[5]Total Programa Mensual'!AV72+'[5]Total Programa Mensual'!BI72</f>
        <v>5318409.5999999996</v>
      </c>
      <c r="G69" s="123">
        <f>SUM('[5]Total Programa Mensual'!C72)</f>
        <v>25075106.34</v>
      </c>
      <c r="H69" s="124">
        <f>SUM(E69-G69)</f>
        <v>57649323.659999996</v>
      </c>
      <c r="I69" s="125">
        <f>IF(E69=0,0,+H69/E69)</f>
        <v>0.69688390309851633</v>
      </c>
    </row>
    <row r="70" spans="1:11" ht="15" customHeight="1" x14ac:dyDescent="0.2">
      <c r="A70" s="119" t="s">
        <v>202</v>
      </c>
      <c r="B70" s="136" t="s">
        <v>203</v>
      </c>
      <c r="C70" s="121">
        <f>SUM('[5]Presu-Unidades Ejec.-2018'!C73)</f>
        <v>9554008</v>
      </c>
      <c r="D70" s="122"/>
      <c r="E70" s="121">
        <f>+C70+D70</f>
        <v>9554008</v>
      </c>
      <c r="F70" s="123">
        <f>+'[5]Total Programa Mensual'!I73+'[5]Total Programa Mensual'!V73+'[5]Total Programa Mensual'!AI73+'[5]Total Programa Mensual'!AV73+'[5]Total Programa Mensual'!BI73</f>
        <v>59416</v>
      </c>
      <c r="G70" s="123">
        <f>SUM('[5]Total Programa Mensual'!C73)</f>
        <v>571771</v>
      </c>
      <c r="H70" s="124">
        <f t="shared" si="15"/>
        <v>8982237</v>
      </c>
      <c r="I70" s="125">
        <f t="shared" si="16"/>
        <v>0.94015380770039125</v>
      </c>
    </row>
    <row r="71" spans="1:11" ht="15" customHeight="1" x14ac:dyDescent="0.2">
      <c r="A71" s="119" t="s">
        <v>204</v>
      </c>
      <c r="B71" s="136" t="s">
        <v>205</v>
      </c>
      <c r="C71" s="121">
        <f>SUM('[5]Presu-Unidades Ejec.-2018'!C74)</f>
        <v>55460000</v>
      </c>
      <c r="D71" s="122">
        <f>2862000+650000+12000000</f>
        <v>15512000</v>
      </c>
      <c r="E71" s="121">
        <f>+C71+D71</f>
        <v>70972000</v>
      </c>
      <c r="F71" s="123">
        <f>+'[5]Total Programa Mensual'!I74+'[5]Total Programa Mensual'!V74+'[5]Total Programa Mensual'!AI74+'[5]Total Programa Mensual'!AV74+'[5]Total Programa Mensual'!BI74</f>
        <v>1424800</v>
      </c>
      <c r="G71" s="123">
        <f>SUM('[5]Total Programa Mensual'!C74)</f>
        <v>4406885</v>
      </c>
      <c r="H71" s="124">
        <f t="shared" si="15"/>
        <v>66565115</v>
      </c>
      <c r="I71" s="125">
        <f t="shared" si="16"/>
        <v>0.93790670968832779</v>
      </c>
    </row>
    <row r="72" spans="1:11" ht="15" customHeight="1" x14ac:dyDescent="0.2">
      <c r="A72" s="116" t="s">
        <v>206</v>
      </c>
      <c r="B72" s="135" t="s">
        <v>207</v>
      </c>
      <c r="C72" s="127">
        <f t="shared" ref="C72:H72" si="18">SUM(C73:C76)</f>
        <v>54466260</v>
      </c>
      <c r="D72" s="128">
        <f>SUM(D73:D76)</f>
        <v>0</v>
      </c>
      <c r="E72" s="129">
        <f t="shared" si="18"/>
        <v>54466260</v>
      </c>
      <c r="F72" s="130">
        <f t="shared" si="18"/>
        <v>659640</v>
      </c>
      <c r="G72" s="130">
        <f t="shared" si="18"/>
        <v>3088734</v>
      </c>
      <c r="H72" s="129">
        <f t="shared" si="18"/>
        <v>51377526</v>
      </c>
      <c r="I72" s="131">
        <f t="shared" si="16"/>
        <v>0.94329087401998968</v>
      </c>
    </row>
    <row r="73" spans="1:11" ht="15" customHeight="1" x14ac:dyDescent="0.2">
      <c r="A73" s="119" t="s">
        <v>208</v>
      </c>
      <c r="B73" s="136" t="s">
        <v>209</v>
      </c>
      <c r="C73" s="121">
        <f>SUM('[5]Presu-Unidades Ejec.-2018'!C76)</f>
        <v>11783100</v>
      </c>
      <c r="D73" s="122"/>
      <c r="E73" s="121">
        <f>+C73+D73</f>
        <v>11783100</v>
      </c>
      <c r="F73" s="123">
        <f>+'[5]Total Programa Mensual'!I76+'[5]Total Programa Mensual'!V76+'[5]Total Programa Mensual'!AI76+'[5]Total Programa Mensual'!AV76+'[5]Total Programa Mensual'!BI76</f>
        <v>28970</v>
      </c>
      <c r="G73" s="123">
        <f>SUM('[5]Total Programa Mensual'!C76)</f>
        <v>91870</v>
      </c>
      <c r="H73" s="124">
        <f>SUM(E73-G73)</f>
        <v>11691230</v>
      </c>
      <c r="I73" s="125">
        <f t="shared" si="16"/>
        <v>0.99220324023389428</v>
      </c>
    </row>
    <row r="74" spans="1:11" ht="15" customHeight="1" x14ac:dyDescent="0.2">
      <c r="A74" s="119" t="s">
        <v>210</v>
      </c>
      <c r="B74" s="136" t="s">
        <v>211</v>
      </c>
      <c r="C74" s="121">
        <f>SUM('[5]Presu-Unidades Ejec.-2018'!C77)</f>
        <v>18863160</v>
      </c>
      <c r="D74" s="122"/>
      <c r="E74" s="121">
        <f>+C74+D74</f>
        <v>18863160</v>
      </c>
      <c r="F74" s="123">
        <f>+'[5]Total Programa Mensual'!I77+'[5]Total Programa Mensual'!V77+'[5]Total Programa Mensual'!AI77+'[5]Total Programa Mensual'!AV77+'[5]Total Programa Mensual'!BI77</f>
        <v>630670</v>
      </c>
      <c r="G74" s="123">
        <f>SUM('[5]Total Programa Mensual'!C77)</f>
        <v>2996864</v>
      </c>
      <c r="H74" s="124">
        <f>SUM(E74-G74)</f>
        <v>15866296</v>
      </c>
      <c r="I74" s="125">
        <f t="shared" si="16"/>
        <v>0.84112608916003473</v>
      </c>
    </row>
    <row r="75" spans="1:11" ht="15" customHeight="1" x14ac:dyDescent="0.2">
      <c r="A75" s="119" t="s">
        <v>212</v>
      </c>
      <c r="B75" s="136" t="s">
        <v>213</v>
      </c>
      <c r="C75" s="121">
        <f>SUM('[5]Presu-Unidades Ejec.-2018'!C78)</f>
        <v>11090000</v>
      </c>
      <c r="D75" s="122"/>
      <c r="E75" s="121">
        <f>+C75+D75</f>
        <v>11090000</v>
      </c>
      <c r="F75" s="123">
        <f>+'[5]Total Programa Mensual'!I78+'[5]Total Programa Mensual'!V78+'[5]Total Programa Mensual'!AI78+'[5]Total Programa Mensual'!AV78+'[5]Total Programa Mensual'!BI78</f>
        <v>0</v>
      </c>
      <c r="G75" s="123">
        <f>SUM('[5]Total Programa Mensual'!C78)</f>
        <v>0</v>
      </c>
      <c r="H75" s="124">
        <f>SUM(E75-G75)</f>
        <v>11090000</v>
      </c>
      <c r="I75" s="125">
        <f t="shared" si="16"/>
        <v>1</v>
      </c>
    </row>
    <row r="76" spans="1:11" ht="15" customHeight="1" x14ac:dyDescent="0.2">
      <c r="A76" s="119" t="s">
        <v>214</v>
      </c>
      <c r="B76" s="136" t="s">
        <v>215</v>
      </c>
      <c r="C76" s="121">
        <f>SUM('[5]Presu-Unidades Ejec.-2018'!C79)</f>
        <v>12730000</v>
      </c>
      <c r="D76" s="122"/>
      <c r="E76" s="121">
        <f>+C76+D76</f>
        <v>12730000</v>
      </c>
      <c r="F76" s="123">
        <f>+'[5]Total Programa Mensual'!I79+'[5]Total Programa Mensual'!V79+'[5]Total Programa Mensual'!AI79+'[5]Total Programa Mensual'!AV79+'[5]Total Programa Mensual'!BI79</f>
        <v>0</v>
      </c>
      <c r="G76" s="123">
        <f>SUM('[5]Total Programa Mensual'!C79)</f>
        <v>0</v>
      </c>
      <c r="H76" s="124">
        <f>SUM(E76-G76)</f>
        <v>12730000</v>
      </c>
      <c r="I76" s="125">
        <f t="shared" si="16"/>
        <v>1</v>
      </c>
    </row>
    <row r="77" spans="1:11" ht="15" customHeight="1" x14ac:dyDescent="0.2">
      <c r="A77" s="116" t="s">
        <v>216</v>
      </c>
      <c r="B77" s="135" t="s">
        <v>217</v>
      </c>
      <c r="C77" s="127">
        <f t="shared" ref="C77:H77" si="19">SUM(C78:C79)</f>
        <v>37550000</v>
      </c>
      <c r="D77" s="159">
        <f>SUM(D78:D79)</f>
        <v>0</v>
      </c>
      <c r="E77" s="127">
        <f t="shared" si="19"/>
        <v>37550000</v>
      </c>
      <c r="F77" s="160">
        <f t="shared" si="19"/>
        <v>0</v>
      </c>
      <c r="G77" s="160">
        <f t="shared" si="19"/>
        <v>6505434</v>
      </c>
      <c r="H77" s="127">
        <f t="shared" si="19"/>
        <v>31044566</v>
      </c>
      <c r="I77" s="131">
        <f t="shared" si="16"/>
        <v>0.82675275632490008</v>
      </c>
    </row>
    <row r="78" spans="1:11" ht="15" customHeight="1" x14ac:dyDescent="0.2">
      <c r="A78" s="119" t="s">
        <v>218</v>
      </c>
      <c r="B78" s="136" t="s">
        <v>219</v>
      </c>
      <c r="C78" s="121">
        <f>SUM('[5]Presu-Unidades Ejec.-2018'!C81)</f>
        <v>37550000</v>
      </c>
      <c r="D78" s="122"/>
      <c r="E78" s="121">
        <f>+C78+D78</f>
        <v>37550000</v>
      </c>
      <c r="F78" s="123">
        <f>+'[5]Total Programa Mensual'!I81+'[5]Total Programa Mensual'!V81+'[5]Total Programa Mensual'!AI81+'[5]Total Programa Mensual'!AV81+'[5]Total Programa Mensual'!BI81</f>
        <v>0</v>
      </c>
      <c r="G78" s="123">
        <f>SUM('[5]Total Programa Mensual'!C81)</f>
        <v>6505434</v>
      </c>
      <c r="H78" s="124">
        <f>SUM(E78-G78)</f>
        <v>31044566</v>
      </c>
      <c r="I78" s="125">
        <f>IF(E78=0,0,+H78/E78)</f>
        <v>0.82675275632490008</v>
      </c>
    </row>
    <row r="79" spans="1:11" ht="15" hidden="1" customHeight="1" x14ac:dyDescent="0.2">
      <c r="A79" s="119" t="s">
        <v>220</v>
      </c>
      <c r="B79" s="136" t="s">
        <v>221</v>
      </c>
      <c r="C79" s="121">
        <f>SUM('[5]Presu-Unidades Ejec.-2018'!C82)</f>
        <v>0</v>
      </c>
      <c r="D79" s="122"/>
      <c r="E79" s="121">
        <f>+C79+D79</f>
        <v>0</v>
      </c>
      <c r="F79" s="123">
        <f>SUM('[5]Total Programa Mensual'!E82+'[5]Total Programa Mensual'!R82+'[5]Total Programa Mensual'!AE82+'[5]Total Programa Mensual'!AR82+'[5]Total Programa Mensual'!BE82)</f>
        <v>0</v>
      </c>
      <c r="G79" s="123">
        <f>SUM('[5]Total Programa Mensual'!C82)</f>
        <v>0</v>
      </c>
      <c r="H79" s="124">
        <f>SUM(E79-G79)</f>
        <v>0</v>
      </c>
      <c r="I79" s="125">
        <f t="shared" si="16"/>
        <v>0</v>
      </c>
    </row>
    <row r="80" spans="1:11" ht="15" customHeight="1" x14ac:dyDescent="0.2">
      <c r="A80" s="116" t="s">
        <v>222</v>
      </c>
      <c r="B80" s="135" t="s">
        <v>223</v>
      </c>
      <c r="C80" s="127">
        <f t="shared" ref="C80:H80" si="20">SUM(C81:C83)</f>
        <v>66412500</v>
      </c>
      <c r="D80" s="128">
        <f>SUM(D81:D83)</f>
        <v>1250000</v>
      </c>
      <c r="E80" s="129">
        <f t="shared" si="20"/>
        <v>67662500</v>
      </c>
      <c r="F80" s="130">
        <f t="shared" si="20"/>
        <v>819677</v>
      </c>
      <c r="G80" s="130">
        <f t="shared" si="20"/>
        <v>3312917.43</v>
      </c>
      <c r="H80" s="129">
        <f t="shared" si="20"/>
        <v>64349582.57</v>
      </c>
      <c r="I80" s="131">
        <f t="shared" si="16"/>
        <v>0.95103761418806576</v>
      </c>
    </row>
    <row r="81" spans="1:11" s="166" customFormat="1" ht="15" customHeight="1" x14ac:dyDescent="0.2">
      <c r="A81" s="162" t="s">
        <v>224</v>
      </c>
      <c r="B81" s="163" t="s">
        <v>225</v>
      </c>
      <c r="C81" s="121">
        <f>SUM('[5]Presu-Unidades Ejec.-2018'!C84)</f>
        <v>44844750</v>
      </c>
      <c r="D81" s="122">
        <v>750000</v>
      </c>
      <c r="E81" s="121">
        <f>+C81+D81</f>
        <v>45594750</v>
      </c>
      <c r="F81" s="123">
        <f>+'[5]Total Programa Mensual'!I84+'[5]Total Programa Mensual'!V84+'[5]Total Programa Mensual'!AI84+'[5]Total Programa Mensual'!AV84+'[5]Total Programa Mensual'!BI84</f>
        <v>510000</v>
      </c>
      <c r="G81" s="123">
        <f>SUM('[5]Total Programa Mensual'!C84)</f>
        <v>3003240.43</v>
      </c>
      <c r="H81" s="164">
        <f>SUM(E81-G81)</f>
        <v>42591509.57</v>
      </c>
      <c r="I81" s="165">
        <f t="shared" si="16"/>
        <v>0.93413188075381481</v>
      </c>
      <c r="J81"/>
      <c r="K81"/>
    </row>
    <row r="82" spans="1:11" ht="15" customHeight="1" x14ac:dyDescent="0.2">
      <c r="A82" s="119" t="s">
        <v>226</v>
      </c>
      <c r="B82" s="136" t="s">
        <v>227</v>
      </c>
      <c r="C82" s="121">
        <f>SUM('[5]Presu-Unidades Ejec.-2018'!C85)</f>
        <v>18867750</v>
      </c>
      <c r="D82" s="122">
        <v>500000</v>
      </c>
      <c r="E82" s="121">
        <f>+C82+D82</f>
        <v>19367750</v>
      </c>
      <c r="F82" s="123">
        <f>+'[5]Total Programa Mensual'!I85+'[5]Total Programa Mensual'!V85+'[5]Total Programa Mensual'!AI85+'[5]Total Programa Mensual'!AV85+'[5]Total Programa Mensual'!BI85</f>
        <v>309677</v>
      </c>
      <c r="G82" s="123">
        <f>SUM('[5]Total Programa Mensual'!C85)</f>
        <v>309677</v>
      </c>
      <c r="H82" s="124">
        <f>SUM(E82-G82)</f>
        <v>19058073</v>
      </c>
      <c r="I82" s="125">
        <f t="shared" si="16"/>
        <v>0.98401068787029988</v>
      </c>
    </row>
    <row r="83" spans="1:11" ht="15" customHeight="1" x14ac:dyDescent="0.2">
      <c r="A83" s="119" t="s">
        <v>228</v>
      </c>
      <c r="B83" s="136" t="s">
        <v>229</v>
      </c>
      <c r="C83" s="121">
        <f>SUM('[5]Presu-Unidades Ejec.-2018'!C86)</f>
        <v>2700000</v>
      </c>
      <c r="D83" s="122"/>
      <c r="E83" s="121">
        <f>+C83+D83</f>
        <v>2700000</v>
      </c>
      <c r="F83" s="123">
        <f>+'[5]Total Programa Mensual'!I86+'[5]Total Programa Mensual'!V86+'[5]Total Programa Mensual'!AI86+'[5]Total Programa Mensual'!AV86+'[5]Total Programa Mensual'!BI86</f>
        <v>0</v>
      </c>
      <c r="G83" s="123">
        <f>SUM('[5]Total Programa Mensual'!C86)</f>
        <v>0</v>
      </c>
      <c r="H83" s="124">
        <f>SUM(E83-G83)</f>
        <v>2700000</v>
      </c>
      <c r="I83" s="125">
        <f t="shared" si="16"/>
        <v>1</v>
      </c>
    </row>
    <row r="84" spans="1:11" ht="15" customHeight="1" x14ac:dyDescent="0.2">
      <c r="A84" s="116" t="s">
        <v>230</v>
      </c>
      <c r="B84" s="135" t="s">
        <v>231</v>
      </c>
      <c r="C84" s="127">
        <f t="shared" ref="C84:H84" si="21">SUM(C85:C92)</f>
        <v>222353400</v>
      </c>
      <c r="D84" s="127">
        <f t="shared" si="21"/>
        <v>-93382800</v>
      </c>
      <c r="E84" s="129">
        <f t="shared" si="21"/>
        <v>128970600</v>
      </c>
      <c r="F84" s="130">
        <f t="shared" si="21"/>
        <v>4992759.88</v>
      </c>
      <c r="G84" s="130">
        <f t="shared" si="21"/>
        <v>10472778.550000001</v>
      </c>
      <c r="H84" s="129">
        <f t="shared" si="21"/>
        <v>118497821.44999999</v>
      </c>
      <c r="I84" s="131">
        <f t="shared" si="16"/>
        <v>0.91879716346206031</v>
      </c>
    </row>
    <row r="85" spans="1:11" ht="15" customHeight="1" x14ac:dyDescent="0.2">
      <c r="A85" s="119" t="s">
        <v>232</v>
      </c>
      <c r="B85" s="136" t="s">
        <v>233</v>
      </c>
      <c r="C85" s="121">
        <f>SUM('[5]Presu-Unidades Ejec.-2018'!C88)</f>
        <v>49448860</v>
      </c>
      <c r="D85" s="122"/>
      <c r="E85" s="121">
        <f t="shared" ref="E85:E92" si="22">+C85+D85</f>
        <v>49448860</v>
      </c>
      <c r="F85" s="123">
        <f>+'[5]Total Programa Mensual'!I88+'[5]Total Programa Mensual'!V88+'[5]Total Programa Mensual'!AI88+'[5]Total Programa Mensual'!AV88+'[5]Total Programa Mensual'!BI88</f>
        <v>321000</v>
      </c>
      <c r="G85" s="123">
        <f>SUM('[5]Total Programa Mensual'!C88)</f>
        <v>1441000</v>
      </c>
      <c r="H85" s="124">
        <f t="shared" ref="H85:H92" si="23">SUM(E85-G85)</f>
        <v>48007860</v>
      </c>
      <c r="I85" s="125">
        <f t="shared" si="16"/>
        <v>0.97085878218426069</v>
      </c>
    </row>
    <row r="86" spans="1:11" ht="15" customHeight="1" x14ac:dyDescent="0.2">
      <c r="A86" s="167" t="s">
        <v>234</v>
      </c>
      <c r="B86" s="168" t="s">
        <v>235</v>
      </c>
      <c r="C86" s="121">
        <f>SUM('[5]Presu-Unidades Ejec.-2018'!C89)</f>
        <v>650000</v>
      </c>
      <c r="D86" s="122"/>
      <c r="E86" s="121">
        <f>+C86+D86</f>
        <v>650000</v>
      </c>
      <c r="F86" s="123">
        <f>+'[5]Total Programa Mensual'!I89+'[5]Total Programa Mensual'!V89+'[5]Total Programa Mensual'!AI89+'[5]Total Programa Mensual'!AV89+'[5]Total Programa Mensual'!BI89</f>
        <v>0</v>
      </c>
      <c r="G86" s="123">
        <f>SUM('[5]Total Programa Mensual'!C89)</f>
        <v>0</v>
      </c>
      <c r="H86" s="124">
        <f>SUM(E86-G86)</f>
        <v>650000</v>
      </c>
      <c r="I86" s="125">
        <f>IF(E86=0,0,+H86/E86)</f>
        <v>1</v>
      </c>
    </row>
    <row r="87" spans="1:11" ht="15" customHeight="1" x14ac:dyDescent="0.2">
      <c r="A87" s="119" t="s">
        <v>236</v>
      </c>
      <c r="B87" s="136" t="s">
        <v>237</v>
      </c>
      <c r="C87" s="121">
        <f>SUM('[5]Presu-Unidades Ejec.-2018'!C90)</f>
        <v>3800000</v>
      </c>
      <c r="D87" s="122"/>
      <c r="E87" s="121">
        <f t="shared" si="22"/>
        <v>3800000</v>
      </c>
      <c r="F87" s="123">
        <f>+'[5]Total Programa Mensual'!I90+'[5]Total Programa Mensual'!V90+'[5]Total Programa Mensual'!AI90+'[5]Total Programa Mensual'!AV90+'[5]Total Programa Mensual'!BI90</f>
        <v>124878.6</v>
      </c>
      <c r="G87" s="123">
        <f>SUM('[5]Total Programa Mensual'!C90)</f>
        <v>501886</v>
      </c>
      <c r="H87" s="124">
        <f t="shared" si="23"/>
        <v>3298114</v>
      </c>
      <c r="I87" s="125">
        <f t="shared" si="16"/>
        <v>0.86792473684210525</v>
      </c>
    </row>
    <row r="88" spans="1:11" ht="15" customHeight="1" x14ac:dyDescent="0.2">
      <c r="A88" s="119" t="s">
        <v>238</v>
      </c>
      <c r="B88" s="136" t="s">
        <v>239</v>
      </c>
      <c r="C88" s="121">
        <f>SUM('[5]Presu-Unidades Ejec.-2018'!C91)</f>
        <v>7000000</v>
      </c>
      <c r="D88" s="122"/>
      <c r="E88" s="121">
        <f t="shared" si="22"/>
        <v>7000000</v>
      </c>
      <c r="F88" s="123">
        <f>+'[5]Total Programa Mensual'!I91+'[5]Total Programa Mensual'!V91+'[5]Total Programa Mensual'!AI91+'[5]Total Programa Mensual'!AV91+'[5]Total Programa Mensual'!BI91</f>
        <v>21000</v>
      </c>
      <c r="G88" s="123">
        <f>SUM('[5]Total Programa Mensual'!C91)</f>
        <v>251836.17</v>
      </c>
      <c r="H88" s="124">
        <f t="shared" si="23"/>
        <v>6748163.8300000001</v>
      </c>
      <c r="I88" s="125">
        <f t="shared" si="16"/>
        <v>0.96402340428571431</v>
      </c>
    </row>
    <row r="89" spans="1:11" ht="12.75" customHeight="1" x14ac:dyDescent="0.2">
      <c r="A89" s="119" t="s">
        <v>240</v>
      </c>
      <c r="B89" s="136" t="s">
        <v>241</v>
      </c>
      <c r="C89" s="121">
        <f>SUM('[5]Presu-Unidades Ejec.-2018'!C92)</f>
        <v>1242180</v>
      </c>
      <c r="D89" s="122"/>
      <c r="E89" s="121">
        <f t="shared" si="22"/>
        <v>1242180</v>
      </c>
      <c r="F89" s="123">
        <f>+'[5]Total Programa Mensual'!I92+'[5]Total Programa Mensual'!V92+'[5]Total Programa Mensual'!AI92+'[5]Total Programa Mensual'!AV92+'[5]Total Programa Mensual'!BI92</f>
        <v>0</v>
      </c>
      <c r="G89" s="123">
        <f>SUM('[5]Total Programa Mensual'!C92)</f>
        <v>0</v>
      </c>
      <c r="H89" s="124">
        <f t="shared" si="23"/>
        <v>1242180</v>
      </c>
      <c r="I89" s="125">
        <f t="shared" si="16"/>
        <v>1</v>
      </c>
    </row>
    <row r="90" spans="1:11" ht="14.25" customHeight="1" x14ac:dyDescent="0.2">
      <c r="A90" s="119" t="s">
        <v>242</v>
      </c>
      <c r="B90" s="139" t="s">
        <v>243</v>
      </c>
      <c r="C90" s="121">
        <f>SUM('[5]Presu-Unidades Ejec.-2018'!C93)</f>
        <v>9730560</v>
      </c>
      <c r="D90" s="122"/>
      <c r="E90" s="121">
        <f t="shared" si="22"/>
        <v>9730560</v>
      </c>
      <c r="F90" s="123">
        <f>+'[5]Total Programa Mensual'!I93+'[5]Total Programa Mensual'!V93+'[5]Total Programa Mensual'!AI93+'[5]Total Programa Mensual'!AV93+'[5]Total Programa Mensual'!BI93</f>
        <v>606000</v>
      </c>
      <c r="G90" s="123">
        <f>SUM('[5]Total Programa Mensual'!C93)</f>
        <v>1786000</v>
      </c>
      <c r="H90" s="124">
        <f t="shared" si="23"/>
        <v>7944560</v>
      </c>
      <c r="I90" s="125">
        <f t="shared" si="16"/>
        <v>0.81645455143383316</v>
      </c>
    </row>
    <row r="91" spans="1:11" ht="15" customHeight="1" x14ac:dyDescent="0.2">
      <c r="A91" s="119" t="s">
        <v>244</v>
      </c>
      <c r="B91" s="136" t="s">
        <v>245</v>
      </c>
      <c r="C91" s="121">
        <f>SUM('[5]Presu-Unidades Ejec.-2018'!C94)</f>
        <v>149581800</v>
      </c>
      <c r="D91" s="122">
        <v>-93382800</v>
      </c>
      <c r="E91" s="121">
        <f t="shared" si="22"/>
        <v>56199000</v>
      </c>
      <c r="F91" s="123">
        <f>+'[5]Total Programa Mensual'!I94+'[5]Total Programa Mensual'!V94+'[5]Total Programa Mensual'!AI94+'[5]Total Programa Mensual'!AV94+'[5]Total Programa Mensual'!BI94</f>
        <v>3919881.28</v>
      </c>
      <c r="G91" s="123">
        <f>SUM('[5]Total Programa Mensual'!C94)</f>
        <v>6492056.3799999999</v>
      </c>
      <c r="H91" s="124">
        <f t="shared" si="23"/>
        <v>49706943.619999997</v>
      </c>
      <c r="I91" s="125">
        <f t="shared" si="16"/>
        <v>0.88448092706275905</v>
      </c>
    </row>
    <row r="92" spans="1:11" ht="12.75" customHeight="1" x14ac:dyDescent="0.2">
      <c r="A92" s="119" t="s">
        <v>246</v>
      </c>
      <c r="B92" s="136" t="s">
        <v>247</v>
      </c>
      <c r="C92" s="121">
        <f>SUM('[5]Presu-Unidades Ejec.-2018'!C95)</f>
        <v>900000</v>
      </c>
      <c r="D92" s="122"/>
      <c r="E92" s="121">
        <f t="shared" si="22"/>
        <v>900000</v>
      </c>
      <c r="F92" s="123">
        <f>+'[5]Total Programa Mensual'!I95+'[5]Total Programa Mensual'!V95+'[5]Total Programa Mensual'!AI95+'[5]Total Programa Mensual'!AV95+'[5]Total Programa Mensual'!BI95</f>
        <v>0</v>
      </c>
      <c r="G92" s="123">
        <f>SUM('[5]Total Programa Mensual'!C95)</f>
        <v>0</v>
      </c>
      <c r="H92" s="124">
        <f t="shared" si="23"/>
        <v>900000</v>
      </c>
      <c r="I92" s="125">
        <f t="shared" si="16"/>
        <v>1</v>
      </c>
    </row>
    <row r="93" spans="1:11" ht="15" customHeight="1" x14ac:dyDescent="0.2">
      <c r="A93" s="116" t="s">
        <v>248</v>
      </c>
      <c r="B93" s="135" t="s">
        <v>249</v>
      </c>
      <c r="C93" s="129">
        <f t="shared" ref="C93:H93" si="24">SUM(C94:C95)</f>
        <v>61235450</v>
      </c>
      <c r="D93" s="128">
        <f>SUM(D94:D95)</f>
        <v>0</v>
      </c>
      <c r="E93" s="129">
        <f t="shared" si="24"/>
        <v>61235450</v>
      </c>
      <c r="F93" s="130">
        <f t="shared" si="24"/>
        <v>224539.5</v>
      </c>
      <c r="G93" s="130">
        <f t="shared" si="24"/>
        <v>5259023.49</v>
      </c>
      <c r="H93" s="129">
        <f t="shared" si="24"/>
        <v>55976426.509999998</v>
      </c>
      <c r="I93" s="131">
        <f>IF(E93=0,0,+H93/E93)</f>
        <v>0.91411799064104204</v>
      </c>
    </row>
    <row r="94" spans="1:11" ht="15" customHeight="1" x14ac:dyDescent="0.2">
      <c r="A94" s="119" t="s">
        <v>250</v>
      </c>
      <c r="B94" s="136" t="s">
        <v>251</v>
      </c>
      <c r="C94" s="121">
        <f>SUM('[5]Presu-Unidades Ejec.-2018'!C97)</f>
        <v>60372960</v>
      </c>
      <c r="D94" s="122"/>
      <c r="E94" s="121">
        <f>+C94+D94</f>
        <v>60372960</v>
      </c>
      <c r="F94" s="123">
        <f>+'[5]Total Programa Mensual'!I97+'[5]Total Programa Mensual'!V97+'[5]Total Programa Mensual'!AI97+'[5]Total Programa Mensual'!AV97+'[5]Total Programa Mensual'!BI97</f>
        <v>224539.5</v>
      </c>
      <c r="G94" s="123">
        <f>SUM('[5]Total Programa Mensual'!C97)</f>
        <v>5259023.49</v>
      </c>
      <c r="H94" s="124">
        <f>SUM(E94-G94)</f>
        <v>55113936.509999998</v>
      </c>
      <c r="I94" s="125">
        <f>IF(E94=0,0,+H94/E94)</f>
        <v>0.91289107756187537</v>
      </c>
    </row>
    <row r="95" spans="1:11" x14ac:dyDescent="0.2">
      <c r="A95" s="119" t="s">
        <v>252</v>
      </c>
      <c r="B95" s="136" t="s">
        <v>253</v>
      </c>
      <c r="C95" s="121">
        <f>SUM('[5]Presu-Unidades Ejec.-2018'!C98)</f>
        <v>862490</v>
      </c>
      <c r="D95" s="126"/>
      <c r="E95" s="121">
        <f>+C95+D95</f>
        <v>862490</v>
      </c>
      <c r="F95" s="123">
        <f>+'[5]Total Programa Mensual'!I98+'[5]Total Programa Mensual'!V98+'[5]Total Programa Mensual'!AI98+'[5]Total Programa Mensual'!AV98+'[5]Total Programa Mensual'!BI98</f>
        <v>0</v>
      </c>
      <c r="G95" s="123">
        <f>SUM('[5]Total Programa Mensual'!C98)</f>
        <v>0</v>
      </c>
      <c r="H95" s="124">
        <f>SUM(E95-G95)</f>
        <v>862490</v>
      </c>
      <c r="I95" s="125">
        <f>IF(E95=0,0,+H95/E95)</f>
        <v>1</v>
      </c>
    </row>
    <row r="96" spans="1:11" ht="15" customHeight="1" x14ac:dyDescent="0.2">
      <c r="A96" s="116" t="s">
        <v>254</v>
      </c>
      <c r="B96" s="135" t="s">
        <v>255</v>
      </c>
      <c r="C96" s="127">
        <f t="shared" ref="C96:H96" si="25">SUM(C97:C98)</f>
        <v>14734320</v>
      </c>
      <c r="D96" s="159">
        <f>SUM(D97:D98)</f>
        <v>0</v>
      </c>
      <c r="E96" s="127">
        <f t="shared" si="25"/>
        <v>14734320</v>
      </c>
      <c r="F96" s="160">
        <f t="shared" si="25"/>
        <v>311968.96999999997</v>
      </c>
      <c r="G96" s="160">
        <f t="shared" si="25"/>
        <v>9664656.3699999992</v>
      </c>
      <c r="H96" s="127">
        <f t="shared" si="25"/>
        <v>5069663.6300000008</v>
      </c>
      <c r="I96" s="131">
        <f t="shared" ref="I96:I114" si="26">IF(E96=0,0,+H96/E96)</f>
        <v>0.3440717746051396</v>
      </c>
    </row>
    <row r="97" spans="1:11" s="169" customFormat="1" ht="15" customHeight="1" x14ac:dyDescent="0.2">
      <c r="A97" s="162" t="s">
        <v>256</v>
      </c>
      <c r="B97" s="163" t="s">
        <v>257</v>
      </c>
      <c r="C97" s="121">
        <f>SUM('[5]Presu-Unidades Ejec.-2018'!C100)</f>
        <v>12224320</v>
      </c>
      <c r="D97" s="122"/>
      <c r="E97" s="121">
        <f>+C97+D97</f>
        <v>12224320</v>
      </c>
      <c r="F97" s="123">
        <f>+'[5]Total Programa Mensual'!I100+'[5]Total Programa Mensual'!V100+'[5]Total Programa Mensual'!AI100+'[5]Total Programa Mensual'!AV100+'[5]Total Programa Mensual'!BI100</f>
        <v>55600.97</v>
      </c>
      <c r="G97" s="123">
        <f>SUM('[5]Total Programa Mensual'!C100)</f>
        <v>8694757.3699999992</v>
      </c>
      <c r="H97" s="164">
        <f>SUM(E97-G97)</f>
        <v>3529562.6300000008</v>
      </c>
      <c r="I97" s="165">
        <f>IF(E97=0,0,+H97/E97)</f>
        <v>0.28873283994528948</v>
      </c>
      <c r="J97"/>
      <c r="K97"/>
    </row>
    <row r="98" spans="1:11" s="89" customFormat="1" ht="15" customHeight="1" x14ac:dyDescent="0.2">
      <c r="A98" s="119" t="s">
        <v>258</v>
      </c>
      <c r="B98" s="136" t="s">
        <v>259</v>
      </c>
      <c r="C98" s="121">
        <f>SUM('[5]Presu-Unidades Ejec.-2018'!C101)</f>
        <v>2510000</v>
      </c>
      <c r="D98" s="122"/>
      <c r="E98" s="121">
        <f>+C98+D98</f>
        <v>2510000</v>
      </c>
      <c r="F98" s="123">
        <f>+'[5]Total Programa Mensual'!I101+'[5]Total Programa Mensual'!V101+'[5]Total Programa Mensual'!AI101+'[5]Total Programa Mensual'!AV101+'[5]Total Programa Mensual'!BI101</f>
        <v>256368</v>
      </c>
      <c r="G98" s="123">
        <f>SUM('[5]Total Programa Mensual'!C101)</f>
        <v>969899</v>
      </c>
      <c r="H98" s="124">
        <f>SUM(E98-G98)</f>
        <v>1540101</v>
      </c>
      <c r="I98" s="125">
        <f t="shared" si="26"/>
        <v>0.6135860557768924</v>
      </c>
      <c r="J98"/>
      <c r="K98"/>
    </row>
    <row r="99" spans="1:11" s="89" customFormat="1" x14ac:dyDescent="0.2">
      <c r="A99" s="109" t="s">
        <v>260</v>
      </c>
      <c r="B99" s="110" t="s">
        <v>261</v>
      </c>
      <c r="C99" s="170">
        <f t="shared" ref="C99:H99" si="27">+C100+C105+C107+C115+C118</f>
        <v>142110830</v>
      </c>
      <c r="D99" s="171">
        <f>+D100+D105+D107+D115+D118</f>
        <v>0</v>
      </c>
      <c r="E99" s="170">
        <f t="shared" si="27"/>
        <v>142110830</v>
      </c>
      <c r="F99" s="172">
        <f t="shared" si="27"/>
        <v>2450790.04</v>
      </c>
      <c r="G99" s="172">
        <f t="shared" si="27"/>
        <v>15205826.59</v>
      </c>
      <c r="H99" s="170">
        <f t="shared" si="27"/>
        <v>126905003.41</v>
      </c>
      <c r="I99" s="115">
        <f t="shared" si="26"/>
        <v>0.89300022672445156</v>
      </c>
      <c r="J99"/>
      <c r="K99"/>
    </row>
    <row r="100" spans="1:11" ht="15" customHeight="1" x14ac:dyDescent="0.2">
      <c r="A100" s="116" t="s">
        <v>262</v>
      </c>
      <c r="B100" s="135" t="s">
        <v>263</v>
      </c>
      <c r="C100" s="129">
        <f t="shared" ref="C100:H100" si="28">SUM(C101:C104)</f>
        <v>29526820</v>
      </c>
      <c r="D100" s="128">
        <f>SUM(D101:D104)</f>
        <v>0</v>
      </c>
      <c r="E100" s="129">
        <f t="shared" si="28"/>
        <v>29526820</v>
      </c>
      <c r="F100" s="130">
        <f t="shared" si="28"/>
        <v>775874.64</v>
      </c>
      <c r="G100" s="130">
        <f t="shared" si="28"/>
        <v>3981610.13</v>
      </c>
      <c r="H100" s="129">
        <f t="shared" si="28"/>
        <v>25545209.870000001</v>
      </c>
      <c r="I100" s="151">
        <f t="shared" si="26"/>
        <v>0.86515276179419254</v>
      </c>
    </row>
    <row r="101" spans="1:11" ht="15" customHeight="1" x14ac:dyDescent="0.2">
      <c r="A101" s="119" t="s">
        <v>264</v>
      </c>
      <c r="B101" s="136" t="s">
        <v>265</v>
      </c>
      <c r="C101" s="121">
        <f>SUM('[5]Presu-Unidades Ejec.-2018'!C104)</f>
        <v>15000000</v>
      </c>
      <c r="D101" s="122"/>
      <c r="E101" s="121">
        <f>+C101+D101</f>
        <v>15000000</v>
      </c>
      <c r="F101" s="123">
        <f>+'[5]Total Programa Mensual'!I104+'[5]Total Programa Mensual'!V104+'[5]Total Programa Mensual'!AI104+'[5]Total Programa Mensual'!AV104+'[5]Total Programa Mensual'!BI104</f>
        <v>530207</v>
      </c>
      <c r="G101" s="123">
        <f>SUM('[5]Total Programa Mensual'!C104)</f>
        <v>1703439.94</v>
      </c>
      <c r="H101" s="124">
        <f>SUM(E101-G101)</f>
        <v>13296560.060000001</v>
      </c>
      <c r="I101" s="125">
        <f t="shared" si="26"/>
        <v>0.88643733733333341</v>
      </c>
    </row>
    <row r="102" spans="1:11" ht="15" customHeight="1" x14ac:dyDescent="0.2">
      <c r="A102" s="119" t="s">
        <v>266</v>
      </c>
      <c r="B102" s="136" t="s">
        <v>267</v>
      </c>
      <c r="C102" s="121">
        <f>SUM('[5]Presu-Unidades Ejec.-2018'!C105)</f>
        <v>685000</v>
      </c>
      <c r="D102" s="122"/>
      <c r="E102" s="121">
        <f>+C102+D102</f>
        <v>685000</v>
      </c>
      <c r="F102" s="123">
        <f>+'[5]Total Programa Mensual'!I105+'[5]Total Programa Mensual'!V105+'[5]Total Programa Mensual'!AI105+'[5]Total Programa Mensual'!AV105+'[5]Total Programa Mensual'!BI105</f>
        <v>0</v>
      </c>
      <c r="G102" s="123">
        <f>SUM('[5]Total Programa Mensual'!C105)</f>
        <v>0</v>
      </c>
      <c r="H102" s="124">
        <f>SUM(E102-G102)</f>
        <v>685000</v>
      </c>
      <c r="I102" s="125">
        <f t="shared" si="26"/>
        <v>1</v>
      </c>
    </row>
    <row r="103" spans="1:11" ht="15" customHeight="1" x14ac:dyDescent="0.2">
      <c r="A103" s="119" t="s">
        <v>268</v>
      </c>
      <c r="B103" s="136" t="s">
        <v>269</v>
      </c>
      <c r="C103" s="121">
        <f>SUM('[5]Presu-Unidades Ejec.-2018'!C106)</f>
        <v>13451820</v>
      </c>
      <c r="D103" s="122"/>
      <c r="E103" s="121">
        <f>+C103+D103</f>
        <v>13451820</v>
      </c>
      <c r="F103" s="123">
        <f>+'[5]Total Programa Mensual'!I106+'[5]Total Programa Mensual'!V106+'[5]Total Programa Mensual'!AI106+'[5]Total Programa Mensual'!AV106+'[5]Total Programa Mensual'!BI106</f>
        <v>245667.63999999998</v>
      </c>
      <c r="G103" s="123">
        <f>SUM('[5]Total Programa Mensual'!C106)</f>
        <v>2253075.19</v>
      </c>
      <c r="H103" s="124">
        <f>SUM(E103-G103)</f>
        <v>11198744.810000001</v>
      </c>
      <c r="I103" s="125">
        <f t="shared" si="26"/>
        <v>0.83250778035983242</v>
      </c>
    </row>
    <row r="104" spans="1:11" ht="15" customHeight="1" x14ac:dyDescent="0.2">
      <c r="A104" s="138" t="s">
        <v>270</v>
      </c>
      <c r="B104" s="136" t="s">
        <v>271</v>
      </c>
      <c r="C104" s="121">
        <f>SUM('[5]Presu-Unidades Ejec.-2018'!C107)</f>
        <v>390000</v>
      </c>
      <c r="D104" s="122"/>
      <c r="E104" s="121">
        <f>+C104+D104</f>
        <v>390000</v>
      </c>
      <c r="F104" s="123">
        <f>+'[5]Total Programa Mensual'!I107+'[5]Total Programa Mensual'!V107+'[5]Total Programa Mensual'!AI107+'[5]Total Programa Mensual'!AV107+'[5]Total Programa Mensual'!BI107</f>
        <v>0</v>
      </c>
      <c r="G104" s="123">
        <f>SUM('[5]Total Programa Mensual'!C107)</f>
        <v>25095</v>
      </c>
      <c r="H104" s="124">
        <f>SUM(E104-G104)</f>
        <v>364905</v>
      </c>
      <c r="I104" s="125">
        <f t="shared" si="26"/>
        <v>0.93565384615384617</v>
      </c>
    </row>
    <row r="105" spans="1:11" ht="15" customHeight="1" x14ac:dyDescent="0.2">
      <c r="A105" s="116" t="s">
        <v>272</v>
      </c>
      <c r="B105" s="135" t="s">
        <v>273</v>
      </c>
      <c r="C105" s="129">
        <f t="shared" ref="C105:I105" si="29">+C106</f>
        <v>11894000</v>
      </c>
      <c r="D105" s="128">
        <f>+D106</f>
        <v>0</v>
      </c>
      <c r="E105" s="129">
        <f t="shared" si="29"/>
        <v>11894000</v>
      </c>
      <c r="F105" s="130">
        <f t="shared" si="29"/>
        <v>599603.07000000007</v>
      </c>
      <c r="G105" s="129">
        <f t="shared" si="29"/>
        <v>3201107.34</v>
      </c>
      <c r="H105" s="129">
        <f t="shared" si="29"/>
        <v>8692892.6600000001</v>
      </c>
      <c r="I105" s="129">
        <f t="shared" si="29"/>
        <v>0.73086368421052628</v>
      </c>
    </row>
    <row r="106" spans="1:11" s="90" customFormat="1" ht="14.25" customHeight="1" x14ac:dyDescent="0.2">
      <c r="A106" s="153" t="s">
        <v>274</v>
      </c>
      <c r="B106" s="154" t="s">
        <v>275</v>
      </c>
      <c r="C106" s="155">
        <f>SUM('[5]Presu-Unidades Ejec.-2018'!C109)</f>
        <v>11894000</v>
      </c>
      <c r="D106" s="156"/>
      <c r="E106" s="155">
        <f>+C106+D106</f>
        <v>11894000</v>
      </c>
      <c r="F106" s="145">
        <f>+'[5]Total Programa Mensual'!I109+'[5]Total Programa Mensual'!V109+'[5]Total Programa Mensual'!AI109+'[5]Total Programa Mensual'!AV109+'[5]Total Programa Mensual'!BI109</f>
        <v>599603.07000000007</v>
      </c>
      <c r="G106" s="155">
        <f>SUM('[5]Total Programa Mensual'!C109)</f>
        <v>3201107.34</v>
      </c>
      <c r="H106" s="155">
        <f>SUM(E106-G106)</f>
        <v>8692892.6600000001</v>
      </c>
      <c r="I106" s="147">
        <f t="shared" si="26"/>
        <v>0.73086368421052628</v>
      </c>
      <c r="J106" s="158"/>
      <c r="K106" s="158"/>
    </row>
    <row r="107" spans="1:11" ht="15" customHeight="1" x14ac:dyDescent="0.2">
      <c r="A107" s="116" t="s">
        <v>276</v>
      </c>
      <c r="B107" s="135" t="s">
        <v>277</v>
      </c>
      <c r="C107" s="129">
        <f t="shared" ref="C107:H107" si="30">SUM(C108:C114)</f>
        <v>28174130</v>
      </c>
      <c r="D107" s="128">
        <f>SUM(D108:D114)</f>
        <v>0</v>
      </c>
      <c r="E107" s="129">
        <f t="shared" si="30"/>
        <v>28174130</v>
      </c>
      <c r="F107" s="130">
        <f t="shared" si="30"/>
        <v>72203.839999999997</v>
      </c>
      <c r="G107" s="130">
        <f t="shared" si="30"/>
        <v>468050.04000000004</v>
      </c>
      <c r="H107" s="129">
        <f t="shared" si="30"/>
        <v>27706079.960000001</v>
      </c>
      <c r="I107" s="131">
        <f t="shared" si="26"/>
        <v>0.98338724070627914</v>
      </c>
    </row>
    <row r="108" spans="1:11" ht="15" customHeight="1" x14ac:dyDescent="0.2">
      <c r="A108" s="119" t="s">
        <v>278</v>
      </c>
      <c r="B108" s="136" t="s">
        <v>279</v>
      </c>
      <c r="C108" s="121">
        <f>SUM('[5]Presu-Unidades Ejec.-2018'!C111)</f>
        <v>3612210</v>
      </c>
      <c r="D108" s="122"/>
      <c r="E108" s="121">
        <f t="shared" ref="E108:E114" si="31">+C108+D108</f>
        <v>3612210</v>
      </c>
      <c r="F108" s="123">
        <f>+'[5]Total Programa Mensual'!I111+'[5]Total Programa Mensual'!V111+'[5]Total Programa Mensual'!AI111+'[5]Total Programa Mensual'!AV111+'[5]Total Programa Mensual'!BI111</f>
        <v>26400</v>
      </c>
      <c r="G108" s="123">
        <f>SUM('[5]Total Programa Mensual'!C111)</f>
        <v>88544.02</v>
      </c>
      <c r="H108" s="124">
        <f t="shared" ref="H108:H114" si="32">SUM(E108-G108)</f>
        <v>3523665.98</v>
      </c>
      <c r="I108" s="125">
        <f t="shared" si="26"/>
        <v>0.97548757685738097</v>
      </c>
    </row>
    <row r="109" spans="1:11" ht="15" customHeight="1" x14ac:dyDescent="0.2">
      <c r="A109" s="119" t="s">
        <v>280</v>
      </c>
      <c r="B109" s="136" t="s">
        <v>281</v>
      </c>
      <c r="C109" s="121">
        <f>SUM('[5]Presu-Unidades Ejec.-2018'!C112)</f>
        <v>4181110</v>
      </c>
      <c r="D109" s="122"/>
      <c r="E109" s="121">
        <f t="shared" si="31"/>
        <v>4181110</v>
      </c>
      <c r="F109" s="123">
        <f>+'[5]Total Programa Mensual'!I112+'[5]Total Programa Mensual'!V112+'[5]Total Programa Mensual'!AI112+'[5]Total Programa Mensual'!AV112+'[5]Total Programa Mensual'!BI112</f>
        <v>12958.92</v>
      </c>
      <c r="G109" s="123">
        <f>SUM('[5]Total Programa Mensual'!C112)</f>
        <v>49270.559999999998</v>
      </c>
      <c r="H109" s="124">
        <f t="shared" si="32"/>
        <v>4131839.44</v>
      </c>
      <c r="I109" s="125">
        <f t="shared" si="26"/>
        <v>0.98821591395586339</v>
      </c>
    </row>
    <row r="110" spans="1:11" ht="15" customHeight="1" x14ac:dyDescent="0.2">
      <c r="A110" s="119" t="s">
        <v>282</v>
      </c>
      <c r="B110" s="136" t="s">
        <v>283</v>
      </c>
      <c r="C110" s="121">
        <f>SUM('[5]Presu-Unidades Ejec.-2018'!C113)</f>
        <v>3362210</v>
      </c>
      <c r="D110" s="122"/>
      <c r="E110" s="121">
        <f t="shared" si="31"/>
        <v>3362210</v>
      </c>
      <c r="F110" s="123">
        <f>+'[5]Total Programa Mensual'!I113+'[5]Total Programa Mensual'!V113+'[5]Total Programa Mensual'!AI113+'[5]Total Programa Mensual'!AV113+'[5]Total Programa Mensual'!BI113</f>
        <v>0</v>
      </c>
      <c r="G110" s="123">
        <f>SUM('[5]Total Programa Mensual'!C113)</f>
        <v>14270</v>
      </c>
      <c r="H110" s="124">
        <f t="shared" si="32"/>
        <v>3347940</v>
      </c>
      <c r="I110" s="125">
        <f t="shared" si="26"/>
        <v>0.9957557677836899</v>
      </c>
    </row>
    <row r="111" spans="1:11" ht="15" customHeight="1" x14ac:dyDescent="0.2">
      <c r="A111" s="119" t="s">
        <v>284</v>
      </c>
      <c r="B111" s="136" t="s">
        <v>285</v>
      </c>
      <c r="C111" s="121">
        <f>SUM('[5]Presu-Unidades Ejec.-2018'!C114)</f>
        <v>9420830</v>
      </c>
      <c r="D111" s="122"/>
      <c r="E111" s="121">
        <f t="shared" si="31"/>
        <v>9420830</v>
      </c>
      <c r="F111" s="123">
        <f>+'[5]Total Programa Mensual'!I114+'[5]Total Programa Mensual'!V114+'[5]Total Programa Mensual'!AI114+'[5]Total Programa Mensual'!AV114+'[5]Total Programa Mensual'!BI114</f>
        <v>14070</v>
      </c>
      <c r="G111" s="123">
        <f>SUM('[5]Total Programa Mensual'!C114)</f>
        <v>115123.81</v>
      </c>
      <c r="H111" s="124">
        <f t="shared" si="32"/>
        <v>9305706.1899999995</v>
      </c>
      <c r="I111" s="125">
        <f t="shared" si="26"/>
        <v>0.98777986546832919</v>
      </c>
    </row>
    <row r="112" spans="1:11" ht="15" customHeight="1" x14ac:dyDescent="0.2">
      <c r="A112" s="119" t="s">
        <v>286</v>
      </c>
      <c r="B112" s="136" t="s">
        <v>287</v>
      </c>
      <c r="C112" s="121">
        <f>SUM('[5]Presu-Unidades Ejec.-2018'!C115)</f>
        <v>2181110</v>
      </c>
      <c r="D112" s="122"/>
      <c r="E112" s="121">
        <f t="shared" si="31"/>
        <v>2181110</v>
      </c>
      <c r="F112" s="123">
        <f>+'[5]Total Programa Mensual'!I115+'[5]Total Programa Mensual'!V115+'[5]Total Programa Mensual'!AI115+'[5]Total Programa Mensual'!AV115+'[5]Total Programa Mensual'!BI115</f>
        <v>0</v>
      </c>
      <c r="G112" s="123">
        <f>SUM('[5]Total Programa Mensual'!C115)</f>
        <v>0</v>
      </c>
      <c r="H112" s="124">
        <f t="shared" si="32"/>
        <v>2181110</v>
      </c>
      <c r="I112" s="125">
        <f t="shared" si="26"/>
        <v>1</v>
      </c>
    </row>
    <row r="113" spans="1:11" ht="15" customHeight="1" x14ac:dyDescent="0.2">
      <c r="A113" s="119" t="s">
        <v>288</v>
      </c>
      <c r="B113" s="136" t="s">
        <v>289</v>
      </c>
      <c r="C113" s="121">
        <f>SUM('[5]Presu-Unidades Ejec.-2018'!C116)</f>
        <v>1530830</v>
      </c>
      <c r="D113" s="122"/>
      <c r="E113" s="121">
        <f t="shared" si="31"/>
        <v>1530830</v>
      </c>
      <c r="F113" s="123">
        <f>+'[5]Total Programa Mensual'!I116+'[5]Total Programa Mensual'!V116+'[5]Total Programa Mensual'!AI116+'[5]Total Programa Mensual'!AV116+'[5]Total Programa Mensual'!BI116</f>
        <v>1060</v>
      </c>
      <c r="G113" s="123">
        <f>SUM('[5]Total Programa Mensual'!C116)</f>
        <v>104795.64</v>
      </c>
      <c r="H113" s="124">
        <f t="shared" si="32"/>
        <v>1426034.36</v>
      </c>
      <c r="I113" s="125">
        <f t="shared" si="26"/>
        <v>0.93154325431301976</v>
      </c>
    </row>
    <row r="114" spans="1:11" ht="15" customHeight="1" x14ac:dyDescent="0.2">
      <c r="A114" s="119" t="s">
        <v>290</v>
      </c>
      <c r="B114" s="136" t="s">
        <v>291</v>
      </c>
      <c r="C114" s="121">
        <f>SUM('[5]Presu-Unidades Ejec.-2018'!C117)</f>
        <v>3885830</v>
      </c>
      <c r="D114" s="122"/>
      <c r="E114" s="121">
        <f t="shared" si="31"/>
        <v>3885830</v>
      </c>
      <c r="F114" s="123">
        <f>+'[5]Total Programa Mensual'!I117+'[5]Total Programa Mensual'!V117+'[5]Total Programa Mensual'!AI117+'[5]Total Programa Mensual'!AV117+'[5]Total Programa Mensual'!BI117</f>
        <v>17714.919999999998</v>
      </c>
      <c r="G114" s="123">
        <f>SUM('[5]Total Programa Mensual'!C117)</f>
        <v>96046.01</v>
      </c>
      <c r="H114" s="124">
        <f t="shared" si="32"/>
        <v>3789783.99</v>
      </c>
      <c r="I114" s="125">
        <f t="shared" si="26"/>
        <v>0.97528301289557195</v>
      </c>
    </row>
    <row r="115" spans="1:11" ht="15" customHeight="1" x14ac:dyDescent="0.2">
      <c r="A115" s="116" t="s">
        <v>292</v>
      </c>
      <c r="B115" s="135" t="s">
        <v>293</v>
      </c>
      <c r="C115" s="129">
        <f t="shared" ref="C115:H115" si="33">SUM(C116:C117)</f>
        <v>18461360</v>
      </c>
      <c r="D115" s="128">
        <f>SUM(D116:D117)</f>
        <v>0</v>
      </c>
      <c r="E115" s="129">
        <f t="shared" si="33"/>
        <v>18461360</v>
      </c>
      <c r="F115" s="130">
        <f t="shared" si="33"/>
        <v>291272.44</v>
      </c>
      <c r="G115" s="130">
        <f t="shared" si="33"/>
        <v>874735.9</v>
      </c>
      <c r="H115" s="129">
        <f t="shared" si="33"/>
        <v>17586624.100000001</v>
      </c>
      <c r="I115" s="131">
        <f>IF(E115=0,0,+H115/E115)</f>
        <v>0.95261801405746926</v>
      </c>
    </row>
    <row r="116" spans="1:11" ht="15" customHeight="1" x14ac:dyDescent="0.2">
      <c r="A116" s="119" t="s">
        <v>294</v>
      </c>
      <c r="B116" s="136" t="s">
        <v>295</v>
      </c>
      <c r="C116" s="121">
        <f>SUM('[5]Presu-Unidades Ejec.-2018'!C119)</f>
        <v>1500000</v>
      </c>
      <c r="D116" s="122"/>
      <c r="E116" s="121">
        <f>+C116+D116</f>
        <v>1500000</v>
      </c>
      <c r="F116" s="123">
        <f>+'[5]Total Programa Mensual'!I119+'[5]Total Programa Mensual'!V119+'[5]Total Programa Mensual'!AI119+'[5]Total Programa Mensual'!AV119+'[5]Total Programa Mensual'!BI119</f>
        <v>49861.64</v>
      </c>
      <c r="G116" s="123">
        <f>SUM('[5]Total Programa Mensual'!C119)</f>
        <v>130886.64</v>
      </c>
      <c r="H116" s="124">
        <f>SUM(E116-G116)</f>
        <v>1369113.36</v>
      </c>
      <c r="I116" s="125">
        <f>IF(E116=0,0,+H116/E116)</f>
        <v>0.91274224000000004</v>
      </c>
    </row>
    <row r="117" spans="1:11" ht="15" customHeight="1" x14ac:dyDescent="0.2">
      <c r="A117" s="119" t="s">
        <v>296</v>
      </c>
      <c r="B117" s="136" t="s">
        <v>297</v>
      </c>
      <c r="C117" s="121">
        <f>SUM('[5]Presu-Unidades Ejec.-2018'!C120)</f>
        <v>16961360</v>
      </c>
      <c r="D117" s="122"/>
      <c r="E117" s="121">
        <f>+C117+D117</f>
        <v>16961360</v>
      </c>
      <c r="F117" s="123">
        <f>+'[5]Total Programa Mensual'!I120+'[5]Total Programa Mensual'!V120+'[5]Total Programa Mensual'!AI120+'[5]Total Programa Mensual'!AV120+'[5]Total Programa Mensual'!BI120</f>
        <v>241410.8</v>
      </c>
      <c r="G117" s="123">
        <f>SUM('[5]Total Programa Mensual'!C120)</f>
        <v>743849.26</v>
      </c>
      <c r="H117" s="124">
        <f>SUM(E117-G117)</f>
        <v>16217510.74</v>
      </c>
      <c r="I117" s="125">
        <f>IF(E117=0,0,+H117/E117)</f>
        <v>0.95614448015960984</v>
      </c>
    </row>
    <row r="118" spans="1:11" ht="15" customHeight="1" x14ac:dyDescent="0.2">
      <c r="A118" s="116" t="s">
        <v>298</v>
      </c>
      <c r="B118" s="135" t="s">
        <v>299</v>
      </c>
      <c r="C118" s="129">
        <f t="shared" ref="C118:H118" si="34">SUM(C119:C126)</f>
        <v>54054520</v>
      </c>
      <c r="D118" s="128">
        <f>SUM(D119:D126)</f>
        <v>0</v>
      </c>
      <c r="E118" s="129">
        <f t="shared" si="34"/>
        <v>54054520</v>
      </c>
      <c r="F118" s="130">
        <f t="shared" si="34"/>
        <v>711836.05</v>
      </c>
      <c r="G118" s="130">
        <f t="shared" si="34"/>
        <v>6680323.1800000006</v>
      </c>
      <c r="H118" s="129">
        <f t="shared" si="34"/>
        <v>47374196.819999993</v>
      </c>
      <c r="I118" s="131">
        <f>IF(E118=0,0,+H118/E118)</f>
        <v>0.87641508647195443</v>
      </c>
    </row>
    <row r="119" spans="1:11" ht="14.25" customHeight="1" x14ac:dyDescent="0.2">
      <c r="A119" s="119" t="s">
        <v>300</v>
      </c>
      <c r="B119" s="136" t="s">
        <v>301</v>
      </c>
      <c r="C119" s="121">
        <f>SUM('[5]Presu-Unidades Ejec.-2018'!C122)</f>
        <v>8248770</v>
      </c>
      <c r="D119" s="122"/>
      <c r="E119" s="121">
        <f t="shared" ref="E119:E126" si="35">+C119+D119</f>
        <v>8248770</v>
      </c>
      <c r="F119" s="123">
        <f>+'[5]Total Programa Mensual'!I122+'[5]Total Programa Mensual'!V122+'[5]Total Programa Mensual'!AI122+'[5]Total Programa Mensual'!AV122+'[5]Total Programa Mensual'!BI122</f>
        <v>114611.27000000002</v>
      </c>
      <c r="G119" s="123">
        <f>SUM('[5]Total Programa Mensual'!C122)</f>
        <v>869596.4</v>
      </c>
      <c r="H119" s="124">
        <f t="shared" ref="H119:H126" si="36">SUM(E119-G119)</f>
        <v>7379173.5999999996</v>
      </c>
      <c r="I119" s="125">
        <f t="shared" ref="I119:I126" si="37">IF(E119=0,0,+H119/E119)</f>
        <v>0.89457865839391804</v>
      </c>
    </row>
    <row r="120" spans="1:11" ht="15" customHeight="1" x14ac:dyDescent="0.2">
      <c r="A120" s="119" t="s">
        <v>302</v>
      </c>
      <c r="B120" s="136" t="s">
        <v>303</v>
      </c>
      <c r="C120" s="121">
        <f>SUM('[5]Presu-Unidades Ejec.-2018'!C123)</f>
        <v>280000</v>
      </c>
      <c r="D120" s="122"/>
      <c r="E120" s="121">
        <f t="shared" si="35"/>
        <v>280000</v>
      </c>
      <c r="F120" s="123">
        <f>+'[5]Total Programa Mensual'!I123+'[5]Total Programa Mensual'!V123+'[5]Total Programa Mensual'!AI123+'[5]Total Programa Mensual'!AV123+'[5]Total Programa Mensual'!BI123</f>
        <v>0</v>
      </c>
      <c r="G120" s="123">
        <f>SUM('[5]Total Programa Mensual'!C123)</f>
        <v>0</v>
      </c>
      <c r="H120" s="124">
        <f t="shared" si="36"/>
        <v>280000</v>
      </c>
      <c r="I120" s="125">
        <f t="shared" si="37"/>
        <v>1</v>
      </c>
    </row>
    <row r="121" spans="1:11" ht="15" customHeight="1" x14ac:dyDescent="0.2">
      <c r="A121" s="119" t="s">
        <v>304</v>
      </c>
      <c r="B121" s="136" t="s">
        <v>305</v>
      </c>
      <c r="C121" s="121">
        <f>SUM('[5]Presu-Unidades Ejec.-2018'!C124)</f>
        <v>26076600</v>
      </c>
      <c r="D121" s="122"/>
      <c r="E121" s="121">
        <f t="shared" si="35"/>
        <v>26076600</v>
      </c>
      <c r="F121" s="123">
        <f>+'[5]Total Programa Mensual'!I124+'[5]Total Programa Mensual'!V124+'[5]Total Programa Mensual'!AI124+'[5]Total Programa Mensual'!AV124+'[5]Total Programa Mensual'!BI124</f>
        <v>467001.78</v>
      </c>
      <c r="G121" s="123">
        <f>SUM('[5]Total Programa Mensual'!C124)</f>
        <v>4265056.0599999996</v>
      </c>
      <c r="H121" s="124">
        <f t="shared" si="36"/>
        <v>21811543.940000001</v>
      </c>
      <c r="I121" s="125">
        <f t="shared" si="37"/>
        <v>0.83644125154352955</v>
      </c>
    </row>
    <row r="122" spans="1:11" ht="15" customHeight="1" x14ac:dyDescent="0.2">
      <c r="A122" s="119" t="s">
        <v>306</v>
      </c>
      <c r="B122" s="136" t="s">
        <v>307</v>
      </c>
      <c r="C122" s="121">
        <f>SUM('[5]Presu-Unidades Ejec.-2018'!C125)</f>
        <v>8235000</v>
      </c>
      <c r="D122" s="122"/>
      <c r="E122" s="121">
        <f t="shared" si="35"/>
        <v>8235000</v>
      </c>
      <c r="F122" s="123">
        <f>+'[5]Total Programa Mensual'!I125+'[5]Total Programa Mensual'!V125+'[5]Total Programa Mensual'!AI125+'[5]Total Programa Mensual'!AV125+'[5]Total Programa Mensual'!BI125</f>
        <v>0</v>
      </c>
      <c r="G122" s="123">
        <f>SUM('[5]Total Programa Mensual'!C125)</f>
        <v>84827</v>
      </c>
      <c r="H122" s="124">
        <f t="shared" si="36"/>
        <v>8150173</v>
      </c>
      <c r="I122" s="125">
        <f t="shared" si="37"/>
        <v>0.9896992106860959</v>
      </c>
    </row>
    <row r="123" spans="1:11" ht="15" customHeight="1" x14ac:dyDescent="0.2">
      <c r="A123" s="119" t="s">
        <v>308</v>
      </c>
      <c r="B123" s="136" t="s">
        <v>309</v>
      </c>
      <c r="C123" s="121">
        <f>SUM('[5]Presu-Unidades Ejec.-2018'!C126)</f>
        <v>7719150</v>
      </c>
      <c r="D123" s="122"/>
      <c r="E123" s="121">
        <f t="shared" si="35"/>
        <v>7719150</v>
      </c>
      <c r="F123" s="123">
        <f>+'[5]Total Programa Mensual'!I126+'[5]Total Programa Mensual'!V126+'[5]Total Programa Mensual'!AI126+'[5]Total Programa Mensual'!AV126+'[5]Total Programa Mensual'!BI126</f>
        <v>116108.33</v>
      </c>
      <c r="G123" s="123">
        <f>SUM('[5]Total Programa Mensual'!C126)</f>
        <v>1403670.27</v>
      </c>
      <c r="H123" s="124">
        <f t="shared" si="36"/>
        <v>6315479.7300000004</v>
      </c>
      <c r="I123" s="125">
        <f t="shared" si="37"/>
        <v>0.81815740463652087</v>
      </c>
    </row>
    <row r="124" spans="1:11" ht="15" customHeight="1" x14ac:dyDescent="0.2">
      <c r="A124" s="119" t="s">
        <v>310</v>
      </c>
      <c r="B124" s="136" t="s">
        <v>311</v>
      </c>
      <c r="C124" s="121">
        <f>SUM('[5]Presu-Unidades Ejec.-2018'!C127)</f>
        <v>610000</v>
      </c>
      <c r="D124" s="122"/>
      <c r="E124" s="121">
        <f t="shared" si="35"/>
        <v>610000</v>
      </c>
      <c r="F124" s="123">
        <f>+'[5]Total Programa Mensual'!I127+'[5]Total Programa Mensual'!V127+'[5]Total Programa Mensual'!AI127+'[5]Total Programa Mensual'!AV127+'[5]Total Programa Mensual'!BI127</f>
        <v>0</v>
      </c>
      <c r="G124" s="123">
        <f>SUM('[5]Total Programa Mensual'!C127)</f>
        <v>0</v>
      </c>
      <c r="H124" s="124">
        <f t="shared" si="36"/>
        <v>610000</v>
      </c>
      <c r="I124" s="125">
        <f t="shared" si="37"/>
        <v>1</v>
      </c>
    </row>
    <row r="125" spans="1:11" ht="15" customHeight="1" x14ac:dyDescent="0.2">
      <c r="A125" s="119" t="s">
        <v>312</v>
      </c>
      <c r="B125" s="136" t="s">
        <v>313</v>
      </c>
      <c r="C125" s="121">
        <f>SUM('[5]Presu-Unidades Ejec.-2018'!C128)</f>
        <v>155000</v>
      </c>
      <c r="D125" s="122"/>
      <c r="E125" s="121">
        <f t="shared" si="35"/>
        <v>155000</v>
      </c>
      <c r="F125" s="123">
        <f>+'[5]Total Programa Mensual'!I128+'[5]Total Programa Mensual'!V128+'[5]Total Programa Mensual'!AI128+'[5]Total Programa Mensual'!AV128+'[5]Total Programa Mensual'!BI128</f>
        <v>0</v>
      </c>
      <c r="G125" s="123">
        <f>SUM('[5]Total Programa Mensual'!C128)</f>
        <v>5235</v>
      </c>
      <c r="H125" s="124">
        <f t="shared" si="36"/>
        <v>149765</v>
      </c>
      <c r="I125" s="125">
        <f t="shared" si="37"/>
        <v>0.96622580645161293</v>
      </c>
    </row>
    <row r="126" spans="1:11" ht="15" customHeight="1" x14ac:dyDescent="0.2">
      <c r="A126" s="119" t="s">
        <v>314</v>
      </c>
      <c r="B126" s="136" t="s">
        <v>315</v>
      </c>
      <c r="C126" s="121">
        <f>SUM('[5]Presu-Unidades Ejec.-2018'!C129)</f>
        <v>2730000</v>
      </c>
      <c r="D126" s="122"/>
      <c r="E126" s="121">
        <f t="shared" si="35"/>
        <v>2730000</v>
      </c>
      <c r="F126" s="123">
        <f>+'[5]Total Programa Mensual'!I129+'[5]Total Programa Mensual'!V129+'[5]Total Programa Mensual'!AI129+'[5]Total Programa Mensual'!AV129+'[5]Total Programa Mensual'!BI129</f>
        <v>14114.67</v>
      </c>
      <c r="G126" s="123">
        <f>SUM('[5]Total Programa Mensual'!C129)</f>
        <v>51938.45</v>
      </c>
      <c r="H126" s="124">
        <f t="shared" si="36"/>
        <v>2678061.5499999998</v>
      </c>
      <c r="I126" s="125">
        <f t="shared" si="37"/>
        <v>0.9809749267399267</v>
      </c>
    </row>
    <row r="127" spans="1:11" s="89" customFormat="1" x14ac:dyDescent="0.2">
      <c r="A127" s="109">
        <v>3</v>
      </c>
      <c r="B127" s="110" t="s">
        <v>316</v>
      </c>
      <c r="C127" s="170">
        <f t="shared" ref="C127:H127" si="38">+C128+C131+C139+C142</f>
        <v>4051937000</v>
      </c>
      <c r="D127" s="171">
        <f>+D128+D131+D139+D142</f>
        <v>200000000</v>
      </c>
      <c r="E127" s="170">
        <f t="shared" si="38"/>
        <v>4251937000</v>
      </c>
      <c r="F127" s="172">
        <f t="shared" si="38"/>
        <v>280710000</v>
      </c>
      <c r="G127" s="172">
        <f t="shared" si="38"/>
        <v>1409962750</v>
      </c>
      <c r="H127" s="170">
        <f t="shared" si="38"/>
        <v>2841974250</v>
      </c>
      <c r="I127" s="115">
        <f>IF(E127=0,0,+H127/E127)</f>
        <v>0.66839519259104729</v>
      </c>
      <c r="J127"/>
      <c r="K127"/>
    </row>
    <row r="128" spans="1:11" x14ac:dyDescent="0.2">
      <c r="A128" s="116" t="s">
        <v>317</v>
      </c>
      <c r="B128" s="135" t="s">
        <v>318</v>
      </c>
      <c r="C128" s="129">
        <f t="shared" ref="C128:H128" si="39">SUM(C129:C130)</f>
        <v>3914637000</v>
      </c>
      <c r="D128" s="128">
        <f>SUM(D129:D130)</f>
        <v>0</v>
      </c>
      <c r="E128" s="129">
        <f t="shared" si="39"/>
        <v>3914637000</v>
      </c>
      <c r="F128" s="130">
        <f t="shared" si="39"/>
        <v>274210000</v>
      </c>
      <c r="G128" s="130">
        <f t="shared" si="39"/>
        <v>1376335750</v>
      </c>
      <c r="H128" s="129">
        <f t="shared" si="39"/>
        <v>2538301250</v>
      </c>
      <c r="I128" s="151">
        <f>IF(E128=0,0,+H128/E128)</f>
        <v>0.64841293075194462</v>
      </c>
    </row>
    <row r="129" spans="1:9" x14ac:dyDescent="0.2">
      <c r="A129" s="119" t="s">
        <v>319</v>
      </c>
      <c r="B129" s="136" t="s">
        <v>320</v>
      </c>
      <c r="C129" s="121">
        <f>SUM('[5]Presu-Unidades Ejec.-2018'!C132)</f>
        <v>2214637000</v>
      </c>
      <c r="D129" s="126"/>
      <c r="E129" s="121">
        <f>+C129+D129</f>
        <v>2214637000</v>
      </c>
      <c r="F129" s="123">
        <f>+'[5]Total Programa Mensual'!I132+'[5]Total Programa Mensual'!V132+'[5]Total Programa Mensual'!AI132+'[5]Total Programa Mensual'!AV132+'[5]Total Programa Mensual'!BI132</f>
        <v>274210000</v>
      </c>
      <c r="G129" s="123">
        <f>SUM('[5]Total Programa Mensual'!C132)</f>
        <v>846629500</v>
      </c>
      <c r="H129" s="124">
        <f>SUM(E129-G129)</f>
        <v>1368007500</v>
      </c>
      <c r="I129" s="125">
        <f>IF(E129=0,0,+H129/E129)</f>
        <v>0.61771184171491766</v>
      </c>
    </row>
    <row r="130" spans="1:9" x14ac:dyDescent="0.2">
      <c r="A130" s="119" t="s">
        <v>321</v>
      </c>
      <c r="B130" s="136" t="s">
        <v>322</v>
      </c>
      <c r="C130" s="121">
        <f>SUM('[5]Presu-Unidades Ejec.-2018'!C133)</f>
        <v>1700000000</v>
      </c>
      <c r="D130" s="122"/>
      <c r="E130" s="121">
        <f>+C130+D130</f>
        <v>1700000000</v>
      </c>
      <c r="F130" s="123">
        <f>+'[5]Total Programa Mensual'!I133+'[5]Total Programa Mensual'!V133+'[5]Total Programa Mensual'!AI133+'[5]Total Programa Mensual'!AV133+'[5]Total Programa Mensual'!BI133</f>
        <v>0</v>
      </c>
      <c r="G130" s="123">
        <f>SUM('[5]Total Programa Mensual'!C133)</f>
        <v>529706250</v>
      </c>
      <c r="H130" s="124">
        <f>SUM(E130-G130)</f>
        <v>1170293750</v>
      </c>
      <c r="I130" s="125">
        <f>IF(E130=0,0,+H130/E130)</f>
        <v>0.68840808823529409</v>
      </c>
    </row>
    <row r="131" spans="1:9" ht="15" hidden="1" customHeight="1" x14ac:dyDescent="0.2">
      <c r="A131" s="116" t="s">
        <v>323</v>
      </c>
      <c r="B131" s="135" t="s">
        <v>324</v>
      </c>
      <c r="C131" s="129">
        <f t="shared" ref="C131:H131" si="40">SUM(C132:C138)</f>
        <v>0</v>
      </c>
      <c r="D131" s="128">
        <f>SUM(D132:D138)</f>
        <v>0</v>
      </c>
      <c r="E131" s="129">
        <f t="shared" si="40"/>
        <v>0</v>
      </c>
      <c r="F131" s="130">
        <f t="shared" si="40"/>
        <v>0</v>
      </c>
      <c r="G131" s="130">
        <f t="shared" si="40"/>
        <v>0</v>
      </c>
      <c r="H131" s="129">
        <f t="shared" si="40"/>
        <v>0</v>
      </c>
      <c r="I131" s="131">
        <f>IF(E131=0,0,+H131/E131)</f>
        <v>0</v>
      </c>
    </row>
    <row r="132" spans="1:9" ht="15" hidden="1" customHeight="1" x14ac:dyDescent="0.2">
      <c r="A132" s="119" t="s">
        <v>325</v>
      </c>
      <c r="B132" s="136" t="s">
        <v>326</v>
      </c>
      <c r="C132" s="121">
        <f>SUM('[5]Presu-Unidades Ejec.-2018'!C135)</f>
        <v>0</v>
      </c>
      <c r="D132" s="126"/>
      <c r="E132" s="121">
        <f>+C132-D132</f>
        <v>0</v>
      </c>
      <c r="F132" s="123">
        <f>SUM('[5]Total Programa Mensual'!E135+'[5]Total Programa Mensual'!R135+'[5]Total Programa Mensual'!AE135+'[5]Total Programa Mensual'!AR135+'[5]Total Programa Mensual'!BE135)</f>
        <v>0</v>
      </c>
      <c r="G132" s="123">
        <f>SUM('[5]Total Programa Mensual'!C135)</f>
        <v>0</v>
      </c>
      <c r="H132" s="124">
        <f t="shared" ref="H132:H141" si="41">SUM(E132-G132)</f>
        <v>0</v>
      </c>
      <c r="I132" s="125">
        <f t="shared" ref="I132:I144" si="42">IF(E132=0,0,+H132/E132)</f>
        <v>0</v>
      </c>
    </row>
    <row r="133" spans="1:9" ht="16.5" hidden="1" customHeight="1" x14ac:dyDescent="0.2">
      <c r="A133" s="119" t="s">
        <v>327</v>
      </c>
      <c r="B133" s="136" t="s">
        <v>328</v>
      </c>
      <c r="C133" s="121">
        <f>SUM('[5]Presu-Unidades Ejec.-2018'!C136)</f>
        <v>0</v>
      </c>
      <c r="D133" s="126"/>
      <c r="E133" s="121">
        <f>+C133-D133</f>
        <v>0</v>
      </c>
      <c r="F133" s="123">
        <f>SUM('[5]Total Programa Mensual'!E136+'[5]Total Programa Mensual'!R136+'[5]Total Programa Mensual'!AE136+'[5]Total Programa Mensual'!AR136+'[5]Total Programa Mensual'!BE136)</f>
        <v>0</v>
      </c>
      <c r="G133" s="123">
        <f>SUM('[5]Total Programa Mensual'!C136)</f>
        <v>0</v>
      </c>
      <c r="H133" s="124">
        <f t="shared" si="41"/>
        <v>0</v>
      </c>
      <c r="I133" s="125">
        <f t="shared" si="42"/>
        <v>0</v>
      </c>
    </row>
    <row r="134" spans="1:9" ht="15" hidden="1" customHeight="1" x14ac:dyDescent="0.2">
      <c r="A134" s="119" t="s">
        <v>329</v>
      </c>
      <c r="B134" s="136" t="s">
        <v>330</v>
      </c>
      <c r="C134" s="121">
        <f>SUM('[5]Presu-Unidades Ejec.-2018'!C137)</f>
        <v>0</v>
      </c>
      <c r="D134" s="126"/>
      <c r="E134" s="121">
        <f>+C134-D134</f>
        <v>0</v>
      </c>
      <c r="F134" s="123">
        <f>SUM('[5]Total Programa Mensual'!E137+'[5]Total Programa Mensual'!R137+'[5]Total Programa Mensual'!AE137+'[5]Total Programa Mensual'!AR137+'[5]Total Programa Mensual'!BE137)</f>
        <v>0</v>
      </c>
      <c r="G134" s="123">
        <f>SUM('[5]Total Programa Mensual'!C137)</f>
        <v>0</v>
      </c>
      <c r="H134" s="124">
        <f t="shared" si="41"/>
        <v>0</v>
      </c>
      <c r="I134" s="125">
        <f t="shared" si="42"/>
        <v>0</v>
      </c>
    </row>
    <row r="135" spans="1:9" ht="15.75" hidden="1" customHeight="1" x14ac:dyDescent="0.2">
      <c r="A135" s="119" t="s">
        <v>331</v>
      </c>
      <c r="B135" s="136" t="s">
        <v>332</v>
      </c>
      <c r="C135" s="121">
        <f>SUM('[5]Presu-Unidades Ejec.-2018'!C138)</f>
        <v>0</v>
      </c>
      <c r="D135" s="126"/>
      <c r="E135" s="121">
        <f>+C135-D135</f>
        <v>0</v>
      </c>
      <c r="F135" s="123">
        <f>SUM('[5]Total Programa Mensual'!E138+'[5]Total Programa Mensual'!R138+'[5]Total Programa Mensual'!AE138+'[5]Total Programa Mensual'!AR138+'[5]Total Programa Mensual'!BE138)</f>
        <v>0</v>
      </c>
      <c r="G135" s="123">
        <f>SUM('[5]Total Programa Mensual'!C138)</f>
        <v>0</v>
      </c>
      <c r="H135" s="124">
        <f t="shared" si="41"/>
        <v>0</v>
      </c>
      <c r="I135" s="125">
        <f t="shared" si="42"/>
        <v>0</v>
      </c>
    </row>
    <row r="136" spans="1:9" ht="15.75" hidden="1" customHeight="1" x14ac:dyDescent="0.2">
      <c r="A136" s="119" t="s">
        <v>333</v>
      </c>
      <c r="B136" s="136" t="s">
        <v>334</v>
      </c>
      <c r="C136" s="121">
        <f>SUM('[5]Presu-Unidades Ejec.-2018'!C139)</f>
        <v>0</v>
      </c>
      <c r="D136" s="126"/>
      <c r="E136" s="121">
        <f>+C136-D136</f>
        <v>0</v>
      </c>
      <c r="F136" s="123">
        <f>SUM('[5]Total Programa Mensual'!E139+'[5]Total Programa Mensual'!R139+'[5]Total Programa Mensual'!AE139+'[5]Total Programa Mensual'!AR139+'[5]Total Programa Mensual'!BE139)</f>
        <v>0</v>
      </c>
      <c r="G136" s="123">
        <f>SUM('[5]Total Programa Mensual'!C139)</f>
        <v>0</v>
      </c>
      <c r="H136" s="124">
        <f t="shared" si="41"/>
        <v>0</v>
      </c>
      <c r="I136" s="125">
        <f t="shared" si="42"/>
        <v>0</v>
      </c>
    </row>
    <row r="137" spans="1:9" ht="15.75" hidden="1" customHeight="1" x14ac:dyDescent="0.2">
      <c r="A137" s="119" t="s">
        <v>335</v>
      </c>
      <c r="B137" s="136" t="s">
        <v>336</v>
      </c>
      <c r="C137" s="121">
        <f>SUM('[5]Presu-Unidades Ejec.-2018'!C140)</f>
        <v>0</v>
      </c>
      <c r="D137" s="122"/>
      <c r="E137" s="121">
        <f>+C137+D137</f>
        <v>0</v>
      </c>
      <c r="F137" s="123">
        <f>SUM('[5]Total Programa Mensual'!E140+'[5]Total Programa Mensual'!R140+'[5]Total Programa Mensual'!AE140+'[5]Total Programa Mensual'!AR140+'[5]Total Programa Mensual'!BE140)</f>
        <v>0</v>
      </c>
      <c r="G137" s="123">
        <f>SUM('[5]Total Programa Mensual'!C140)</f>
        <v>0</v>
      </c>
      <c r="H137" s="124">
        <f t="shared" si="41"/>
        <v>0</v>
      </c>
      <c r="I137" s="125">
        <f t="shared" si="42"/>
        <v>0</v>
      </c>
    </row>
    <row r="138" spans="1:9" ht="15" hidden="1" customHeight="1" x14ac:dyDescent="0.2">
      <c r="A138" s="119" t="s">
        <v>337</v>
      </c>
      <c r="B138" s="136" t="s">
        <v>338</v>
      </c>
      <c r="C138" s="121">
        <f>SUM('[5]Presu-Unidades Ejec.-2018'!C141)</f>
        <v>0</v>
      </c>
      <c r="D138" s="122"/>
      <c r="E138" s="121">
        <f>+C138+D138</f>
        <v>0</v>
      </c>
      <c r="F138" s="123">
        <f>SUM('[5]Total Programa Mensual'!E141+'[5]Total Programa Mensual'!R141+'[5]Total Programa Mensual'!AE141+'[5]Total Programa Mensual'!AR141+'[5]Total Programa Mensual'!BE141)</f>
        <v>0</v>
      </c>
      <c r="G138" s="123">
        <f>SUM('[5]Total Programa Mensual'!C141)</f>
        <v>0</v>
      </c>
      <c r="H138" s="124">
        <f t="shared" si="41"/>
        <v>0</v>
      </c>
      <c r="I138" s="125">
        <f t="shared" si="42"/>
        <v>0</v>
      </c>
    </row>
    <row r="139" spans="1:9" ht="15" hidden="1" customHeight="1" x14ac:dyDescent="0.2">
      <c r="A139" s="116" t="s">
        <v>339</v>
      </c>
      <c r="B139" s="135" t="s">
        <v>340</v>
      </c>
      <c r="C139" s="129">
        <f t="shared" ref="C139:I139" si="43">SUM(C140:C141)</f>
        <v>0</v>
      </c>
      <c r="D139" s="128">
        <f>SUM(D140:D141)</f>
        <v>0</v>
      </c>
      <c r="E139" s="129">
        <f t="shared" si="43"/>
        <v>0</v>
      </c>
      <c r="F139" s="123">
        <f>SUM('[5]Total Programa Mensual'!E142+'[5]Total Programa Mensual'!R142+'[5]Total Programa Mensual'!AE142+'[5]Total Programa Mensual'!AR142+'[5]Total Programa Mensual'!BE142)</f>
        <v>0</v>
      </c>
      <c r="G139" s="123">
        <f>SUM('[5]Total Programa Mensual'!C142)</f>
        <v>0</v>
      </c>
      <c r="H139" s="129">
        <f t="shared" si="43"/>
        <v>0</v>
      </c>
      <c r="I139" s="173">
        <f t="shared" si="43"/>
        <v>0</v>
      </c>
    </row>
    <row r="140" spans="1:9" ht="15" hidden="1" customHeight="1" x14ac:dyDescent="0.2">
      <c r="A140" s="119" t="s">
        <v>341</v>
      </c>
      <c r="B140" s="136" t="s">
        <v>342</v>
      </c>
      <c r="C140" s="121">
        <f>SUM('[5]Presu-Unidades Ejec.-2018'!C143)</f>
        <v>0</v>
      </c>
      <c r="D140" s="126"/>
      <c r="E140" s="121">
        <f>+C140-D140</f>
        <v>0</v>
      </c>
      <c r="F140" s="123">
        <f>SUM('[5]Total Programa Mensual'!E143+'[5]Total Programa Mensual'!R143+'[5]Total Programa Mensual'!AE143+'[5]Total Programa Mensual'!AR143+'[5]Total Programa Mensual'!BE143)</f>
        <v>0</v>
      </c>
      <c r="G140" s="123">
        <f>SUM('[5]Total Programa Mensual'!C143)</f>
        <v>0</v>
      </c>
      <c r="H140" s="124">
        <f t="shared" si="41"/>
        <v>0</v>
      </c>
      <c r="I140" s="125">
        <f t="shared" si="42"/>
        <v>0</v>
      </c>
    </row>
    <row r="141" spans="1:9" ht="15" hidden="1" customHeight="1" x14ac:dyDescent="0.2">
      <c r="A141" s="119" t="s">
        <v>343</v>
      </c>
      <c r="B141" s="136" t="s">
        <v>344</v>
      </c>
      <c r="C141" s="121">
        <f>SUM('[5]Presu-Unidades Ejec.-2018'!C144)</f>
        <v>0</v>
      </c>
      <c r="D141" s="126"/>
      <c r="E141" s="121">
        <f>+C141-D141</f>
        <v>0</v>
      </c>
      <c r="F141" s="123">
        <f>SUM('[5]Total Programa Mensual'!E144+'[5]Total Programa Mensual'!R144+'[5]Total Programa Mensual'!AE144+'[5]Total Programa Mensual'!AR144+'[5]Total Programa Mensual'!BE144)</f>
        <v>0</v>
      </c>
      <c r="G141" s="123">
        <f>SUM('[5]Total Programa Mensual'!C144)</f>
        <v>0</v>
      </c>
      <c r="H141" s="124">
        <f t="shared" si="41"/>
        <v>0</v>
      </c>
      <c r="I141" s="125">
        <f t="shared" si="42"/>
        <v>0</v>
      </c>
    </row>
    <row r="142" spans="1:9" ht="15" customHeight="1" x14ac:dyDescent="0.2">
      <c r="A142" s="116" t="s">
        <v>345</v>
      </c>
      <c r="B142" s="135" t="s">
        <v>346</v>
      </c>
      <c r="C142" s="129">
        <f t="shared" ref="C142:H142" si="44">SUM(C143:C148)</f>
        <v>137300000</v>
      </c>
      <c r="D142" s="128">
        <f>SUM(D143:D148)</f>
        <v>200000000</v>
      </c>
      <c r="E142" s="129">
        <f t="shared" si="44"/>
        <v>337300000</v>
      </c>
      <c r="F142" s="130">
        <f t="shared" si="44"/>
        <v>6500000</v>
      </c>
      <c r="G142" s="130">
        <f t="shared" si="44"/>
        <v>33627000</v>
      </c>
      <c r="H142" s="129">
        <f t="shared" si="44"/>
        <v>303673000</v>
      </c>
      <c r="I142" s="131">
        <f>IF(E142=0,0,+H142/E142)</f>
        <v>0.90030536614289947</v>
      </c>
    </row>
    <row r="143" spans="1:9" ht="15" hidden="1" customHeight="1" x14ac:dyDescent="0.2">
      <c r="A143" s="119" t="s">
        <v>347</v>
      </c>
      <c r="B143" s="136" t="s">
        <v>348</v>
      </c>
      <c r="C143" s="121">
        <f>SUM('[5]Presu-Unidades Ejec.-2018'!C146)</f>
        <v>0</v>
      </c>
      <c r="D143" s="126"/>
      <c r="E143" s="121">
        <f>+C143-D143</f>
        <v>0</v>
      </c>
      <c r="F143" s="123">
        <f>SUM('[5]Total Programa Mensual'!E146+'[5]Total Programa Mensual'!R146+'[5]Total Programa Mensual'!AE146+'[5]Total Programa Mensual'!AR146+'[5]Total Programa Mensual'!BE146)</f>
        <v>0</v>
      </c>
      <c r="G143" s="123">
        <f>SUM('[5]Total Programa Mensual'!C146)</f>
        <v>0</v>
      </c>
      <c r="H143" s="124">
        <f t="shared" ref="H143:H148" si="45">SUM(E143-G143)</f>
        <v>0</v>
      </c>
      <c r="I143" s="125">
        <f t="shared" si="42"/>
        <v>0</v>
      </c>
    </row>
    <row r="144" spans="1:9" ht="17.25" hidden="1" customHeight="1" x14ac:dyDescent="0.2">
      <c r="A144" s="119" t="s">
        <v>349</v>
      </c>
      <c r="B144" s="136" t="s">
        <v>350</v>
      </c>
      <c r="C144" s="121">
        <f>SUM('[5]Presu-Unidades Ejec.-2018'!C147)</f>
        <v>0</v>
      </c>
      <c r="D144" s="126"/>
      <c r="E144" s="121">
        <f>+C144-D144</f>
        <v>0</v>
      </c>
      <c r="F144" s="123">
        <f>SUM('[5]Total Programa Mensual'!E147+'[5]Total Programa Mensual'!R147+'[5]Total Programa Mensual'!AE147+'[5]Total Programa Mensual'!AR147+'[5]Total Programa Mensual'!BE147)</f>
        <v>0</v>
      </c>
      <c r="G144" s="123">
        <f>SUM('[5]Total Programa Mensual'!C147)</f>
        <v>0</v>
      </c>
      <c r="H144" s="124">
        <f t="shared" si="45"/>
        <v>0</v>
      </c>
      <c r="I144" s="125">
        <f t="shared" si="42"/>
        <v>0</v>
      </c>
    </row>
    <row r="145" spans="1:11" ht="15" hidden="1" customHeight="1" x14ac:dyDescent="0.2">
      <c r="A145" s="138" t="s">
        <v>351</v>
      </c>
      <c r="B145" s="174" t="s">
        <v>352</v>
      </c>
      <c r="C145" s="121">
        <f>SUM('[5]Presu-Unidades Ejec.-2018'!C148)</f>
        <v>0</v>
      </c>
      <c r="D145" s="122"/>
      <c r="E145" s="121">
        <f>+C145+D145</f>
        <v>0</v>
      </c>
      <c r="F145" s="123">
        <f>SUM('[5]Total Programa Mensual'!E148+'[5]Total Programa Mensual'!R148+'[5]Total Programa Mensual'!AE148+'[5]Total Programa Mensual'!AR148+'[5]Total Programa Mensual'!BE148)</f>
        <v>0</v>
      </c>
      <c r="G145" s="123">
        <f>SUM('[5]Total Programa Mensual'!C148)</f>
        <v>0</v>
      </c>
      <c r="H145" s="124">
        <f t="shared" si="45"/>
        <v>0</v>
      </c>
      <c r="I145" s="125">
        <f>IF(E145=0,0,+H145/E145)</f>
        <v>0</v>
      </c>
    </row>
    <row r="146" spans="1:11" ht="15" hidden="1" customHeight="1" x14ac:dyDescent="0.2">
      <c r="A146" s="138" t="s">
        <v>353</v>
      </c>
      <c r="B146" s="174" t="s">
        <v>354</v>
      </c>
      <c r="C146" s="121">
        <f>SUM('[5]Presu-Unidades Ejec.-2018'!C149)</f>
        <v>0</v>
      </c>
      <c r="D146" s="122"/>
      <c r="E146" s="121">
        <f>+C146+D146</f>
        <v>0</v>
      </c>
      <c r="F146" s="123">
        <f>SUM('[5]Total Programa Mensual'!E149+'[5]Total Programa Mensual'!R149+'[5]Total Programa Mensual'!AE149+'[5]Total Programa Mensual'!AR149+'[5]Total Programa Mensual'!BE149)</f>
        <v>0</v>
      </c>
      <c r="G146" s="123">
        <f>SUM('[5]Total Programa Mensual'!C149)</f>
        <v>0</v>
      </c>
      <c r="H146" s="124">
        <f t="shared" si="45"/>
        <v>0</v>
      </c>
      <c r="I146" s="125">
        <f>IF(E146=0,0,+H146/E146)</f>
        <v>0</v>
      </c>
    </row>
    <row r="147" spans="1:11" ht="15" customHeight="1" x14ac:dyDescent="0.2">
      <c r="A147" s="138" t="s">
        <v>355</v>
      </c>
      <c r="B147" s="174" t="s">
        <v>356</v>
      </c>
      <c r="C147" s="121">
        <f>SUM('[5]Presu-Unidades Ejec.-2018'!C150)</f>
        <v>137300000</v>
      </c>
      <c r="D147" s="122">
        <v>200000000</v>
      </c>
      <c r="E147" s="121">
        <f>+C147+D147</f>
        <v>337300000</v>
      </c>
      <c r="F147" s="123">
        <f>+'[5]Total Programa Mensual'!I150+'[5]Total Programa Mensual'!V150+'[5]Total Programa Mensual'!AI150+'[5]Total Programa Mensual'!AV150+'[5]Total Programa Mensual'!BI150</f>
        <v>6500000</v>
      </c>
      <c r="G147" s="123">
        <f>SUM('[5]Total Programa Mensual'!C150)</f>
        <v>33627000</v>
      </c>
      <c r="H147" s="124">
        <f t="shared" si="45"/>
        <v>303673000</v>
      </c>
      <c r="I147" s="125">
        <f>IF(E147=0,0,+H147/E147)</f>
        <v>0.90030536614289947</v>
      </c>
    </row>
    <row r="148" spans="1:11" ht="15" hidden="1" customHeight="1" x14ac:dyDescent="0.2">
      <c r="A148" s="175" t="s">
        <v>357</v>
      </c>
      <c r="B148" s="176" t="s">
        <v>358</v>
      </c>
      <c r="C148" s="121">
        <f>SUM('[5]Presu-Unidades Ejec.-2018'!C151)</f>
        <v>0</v>
      </c>
      <c r="D148" s="122"/>
      <c r="E148" s="121">
        <f>+C148-D148</f>
        <v>0</v>
      </c>
      <c r="F148" s="123">
        <f>SUM('[5]Total Programa Mensual'!E151+'[5]Total Programa Mensual'!R151+'[5]Total Programa Mensual'!AE151+'[5]Total Programa Mensual'!AR151+'[5]Total Programa Mensual'!BE151)</f>
        <v>0</v>
      </c>
      <c r="G148" s="123">
        <f>SUM('[5]Total Programa Mensual'!C151)</f>
        <v>0</v>
      </c>
      <c r="H148" s="124">
        <f t="shared" si="45"/>
        <v>0</v>
      </c>
      <c r="I148" s="125">
        <f>IF(E148=0,0,+H148/E148)</f>
        <v>0</v>
      </c>
    </row>
    <row r="149" spans="1:11" s="89" customFormat="1" hidden="1" x14ac:dyDescent="0.2">
      <c r="A149" s="109" t="s">
        <v>359</v>
      </c>
      <c r="B149" s="110" t="s">
        <v>360</v>
      </c>
      <c r="C149" s="170">
        <f t="shared" ref="C149:I149" si="46">+C150+C159</f>
        <v>0</v>
      </c>
      <c r="D149" s="171">
        <f>+D150+D159</f>
        <v>0</v>
      </c>
      <c r="E149" s="170">
        <f t="shared" si="46"/>
        <v>0</v>
      </c>
      <c r="F149" s="172">
        <f t="shared" si="46"/>
        <v>0</v>
      </c>
      <c r="G149" s="172">
        <f t="shared" si="46"/>
        <v>0</v>
      </c>
      <c r="H149" s="170">
        <f t="shared" si="46"/>
        <v>0</v>
      </c>
      <c r="I149" s="177">
        <f t="shared" si="46"/>
        <v>0</v>
      </c>
      <c r="J149"/>
      <c r="K149"/>
    </row>
    <row r="150" spans="1:11" ht="15" hidden="1" customHeight="1" x14ac:dyDescent="0.2">
      <c r="A150" s="116" t="s">
        <v>361</v>
      </c>
      <c r="B150" s="135" t="s">
        <v>362</v>
      </c>
      <c r="C150" s="129">
        <f t="shared" ref="C150:I150" si="47">SUM(C151:C158)</f>
        <v>0</v>
      </c>
      <c r="D150" s="128">
        <f>SUM(D151:D158)</f>
        <v>0</v>
      </c>
      <c r="E150" s="129">
        <f t="shared" si="47"/>
        <v>0</v>
      </c>
      <c r="F150" s="130">
        <f t="shared" si="47"/>
        <v>0</v>
      </c>
      <c r="G150" s="130">
        <f t="shared" si="47"/>
        <v>0</v>
      </c>
      <c r="H150" s="129">
        <f t="shared" si="47"/>
        <v>0</v>
      </c>
      <c r="I150" s="173">
        <f t="shared" si="47"/>
        <v>0</v>
      </c>
    </row>
    <row r="151" spans="1:11" ht="15" hidden="1" customHeight="1" x14ac:dyDescent="0.2">
      <c r="A151" s="119" t="s">
        <v>363</v>
      </c>
      <c r="B151" s="136" t="s">
        <v>364</v>
      </c>
      <c r="C151" s="121">
        <f>SUM('[5]Presu-Unidades Ejec.-2018'!C154)</f>
        <v>0</v>
      </c>
      <c r="D151" s="126"/>
      <c r="E151" s="121">
        <f t="shared" ref="E151:E158" si="48">+C151-D151</f>
        <v>0</v>
      </c>
      <c r="F151" s="123">
        <f>SUM('[5]Total Programa Mensual'!E154+'[5]Total Programa Mensual'!R154+'[5]Total Programa Mensual'!AE154+'[5]Total Programa Mensual'!AR154+'[5]Total Programa Mensual'!BE154)</f>
        <v>0</v>
      </c>
      <c r="G151" s="123">
        <f>SUM('[5]Total Programa Mensual'!C154)</f>
        <v>0</v>
      </c>
      <c r="H151" s="133"/>
      <c r="I151" s="134"/>
    </row>
    <row r="152" spans="1:11" ht="18" hidden="1" customHeight="1" x14ac:dyDescent="0.2">
      <c r="A152" s="119" t="s">
        <v>365</v>
      </c>
      <c r="B152" s="136" t="s">
        <v>366</v>
      </c>
      <c r="C152" s="121">
        <f>SUM('[5]Presu-Unidades Ejec.-2018'!C155)</f>
        <v>0</v>
      </c>
      <c r="D152" s="126"/>
      <c r="E152" s="121">
        <f t="shared" si="48"/>
        <v>0</v>
      </c>
      <c r="F152" s="123">
        <f>SUM('[5]Total Programa Mensual'!E155+'[5]Total Programa Mensual'!R155+'[5]Total Programa Mensual'!AE155+'[5]Total Programa Mensual'!AR155+'[5]Total Programa Mensual'!BE155)</f>
        <v>0</v>
      </c>
      <c r="G152" s="123">
        <f>SUM('[5]Total Programa Mensual'!C155)</f>
        <v>0</v>
      </c>
      <c r="H152" s="133"/>
      <c r="I152" s="134"/>
    </row>
    <row r="153" spans="1:11" ht="15" hidden="1" customHeight="1" x14ac:dyDescent="0.2">
      <c r="A153" s="119" t="s">
        <v>367</v>
      </c>
      <c r="B153" s="136" t="s">
        <v>368</v>
      </c>
      <c r="C153" s="121">
        <f>SUM('[5]Presu-Unidades Ejec.-2018'!C156)</f>
        <v>0</v>
      </c>
      <c r="D153" s="126"/>
      <c r="E153" s="121">
        <f t="shared" si="48"/>
        <v>0</v>
      </c>
      <c r="F153" s="123">
        <f>SUM('[5]Total Programa Mensual'!E156+'[5]Total Programa Mensual'!R156+'[5]Total Programa Mensual'!AE156+'[5]Total Programa Mensual'!AR156+'[5]Total Programa Mensual'!BE156)</f>
        <v>0</v>
      </c>
      <c r="G153" s="123">
        <f>SUM('[5]Total Programa Mensual'!C156)</f>
        <v>0</v>
      </c>
      <c r="H153" s="133"/>
      <c r="I153" s="134"/>
    </row>
    <row r="154" spans="1:11" ht="15" hidden="1" customHeight="1" x14ac:dyDescent="0.2">
      <c r="A154" s="119" t="s">
        <v>369</v>
      </c>
      <c r="B154" s="136" t="s">
        <v>370</v>
      </c>
      <c r="C154" s="121">
        <f>SUM('[5]Presu-Unidades Ejec.-2018'!C157)</f>
        <v>0</v>
      </c>
      <c r="D154" s="126"/>
      <c r="E154" s="121">
        <f t="shared" si="48"/>
        <v>0</v>
      </c>
      <c r="F154" s="123">
        <f>SUM('[5]Total Programa Mensual'!E157+'[5]Total Programa Mensual'!R157+'[5]Total Programa Mensual'!AE157+'[5]Total Programa Mensual'!AR157+'[5]Total Programa Mensual'!BE157)</f>
        <v>0</v>
      </c>
      <c r="G154" s="123">
        <f>SUM('[5]Total Programa Mensual'!C157)</f>
        <v>0</v>
      </c>
      <c r="H154" s="133"/>
      <c r="I154" s="134"/>
    </row>
    <row r="155" spans="1:11" ht="15" hidden="1" customHeight="1" x14ac:dyDescent="0.2">
      <c r="A155" s="119" t="s">
        <v>371</v>
      </c>
      <c r="B155" s="136" t="s">
        <v>372</v>
      </c>
      <c r="C155" s="121">
        <f>SUM('[5]Presu-Unidades Ejec.-2018'!C158)</f>
        <v>0</v>
      </c>
      <c r="D155" s="126"/>
      <c r="E155" s="121">
        <f t="shared" si="48"/>
        <v>0</v>
      </c>
      <c r="F155" s="123">
        <f>SUM('[5]Total Programa Mensual'!E158+'[5]Total Programa Mensual'!R158+'[5]Total Programa Mensual'!AE158+'[5]Total Programa Mensual'!AR158+'[5]Total Programa Mensual'!BE158)</f>
        <v>0</v>
      </c>
      <c r="G155" s="123">
        <f>SUM('[5]Total Programa Mensual'!C158)</f>
        <v>0</v>
      </c>
      <c r="H155" s="133"/>
      <c r="I155" s="134"/>
    </row>
    <row r="156" spans="1:11" ht="15" hidden="1" customHeight="1" x14ac:dyDescent="0.2">
      <c r="A156" s="119" t="s">
        <v>373</v>
      </c>
      <c r="B156" s="136" t="s">
        <v>374</v>
      </c>
      <c r="C156" s="121">
        <f>SUM('[5]Presu-Unidades Ejec.-2018'!C159)</f>
        <v>0</v>
      </c>
      <c r="D156" s="126"/>
      <c r="E156" s="121">
        <f t="shared" si="48"/>
        <v>0</v>
      </c>
      <c r="F156" s="123">
        <f>SUM('[5]Total Programa Mensual'!E159+'[5]Total Programa Mensual'!R159+'[5]Total Programa Mensual'!AE159+'[5]Total Programa Mensual'!AR159+'[5]Total Programa Mensual'!BE159)</f>
        <v>0</v>
      </c>
      <c r="G156" s="123">
        <f>SUM('[5]Total Programa Mensual'!C159)</f>
        <v>0</v>
      </c>
      <c r="H156" s="133"/>
      <c r="I156" s="134"/>
    </row>
    <row r="157" spans="1:11" ht="15" hidden="1" customHeight="1" x14ac:dyDescent="0.2">
      <c r="A157" s="119" t="s">
        <v>375</v>
      </c>
      <c r="B157" s="136" t="s">
        <v>376</v>
      </c>
      <c r="C157" s="121">
        <f>SUM('[5]Presu-Unidades Ejec.-2018'!C160)</f>
        <v>0</v>
      </c>
      <c r="D157" s="126"/>
      <c r="E157" s="121">
        <f t="shared" si="48"/>
        <v>0</v>
      </c>
      <c r="F157" s="123">
        <f>SUM('[5]Total Programa Mensual'!E160+'[5]Total Programa Mensual'!R160+'[5]Total Programa Mensual'!AE160+'[5]Total Programa Mensual'!AR160+'[5]Total Programa Mensual'!BE160)</f>
        <v>0</v>
      </c>
      <c r="G157" s="123">
        <f>SUM('[5]Total Programa Mensual'!C160)</f>
        <v>0</v>
      </c>
      <c r="H157" s="133"/>
      <c r="I157" s="134"/>
    </row>
    <row r="158" spans="1:11" ht="15" hidden="1" customHeight="1" x14ac:dyDescent="0.2">
      <c r="A158" s="119" t="s">
        <v>377</v>
      </c>
      <c r="B158" s="136" t="s">
        <v>378</v>
      </c>
      <c r="C158" s="121">
        <f>SUM('[5]Presu-Unidades Ejec.-2018'!C161)</f>
        <v>0</v>
      </c>
      <c r="D158" s="126"/>
      <c r="E158" s="121">
        <f t="shared" si="48"/>
        <v>0</v>
      </c>
      <c r="F158" s="123">
        <f>SUM('[5]Total Programa Mensual'!E161+'[5]Total Programa Mensual'!R161+'[5]Total Programa Mensual'!AE161+'[5]Total Programa Mensual'!AR161+'[5]Total Programa Mensual'!BE161)</f>
        <v>0</v>
      </c>
      <c r="G158" s="123">
        <f>SUM('[5]Total Programa Mensual'!C161)</f>
        <v>0</v>
      </c>
      <c r="H158" s="133"/>
      <c r="I158" s="134"/>
    </row>
    <row r="159" spans="1:11" ht="15" hidden="1" customHeight="1" x14ac:dyDescent="0.2">
      <c r="A159" s="116" t="s">
        <v>379</v>
      </c>
      <c r="B159" s="135" t="s">
        <v>380</v>
      </c>
      <c r="C159" s="129">
        <f t="shared" ref="C159:I159" si="49">SUM(C160:C167)</f>
        <v>0</v>
      </c>
      <c r="D159" s="128">
        <f t="shared" si="49"/>
        <v>0</v>
      </c>
      <c r="E159" s="129">
        <f t="shared" si="49"/>
        <v>0</v>
      </c>
      <c r="F159" s="130">
        <f t="shared" si="49"/>
        <v>0</v>
      </c>
      <c r="G159" s="130">
        <f t="shared" si="49"/>
        <v>0</v>
      </c>
      <c r="H159" s="129">
        <f t="shared" si="49"/>
        <v>0</v>
      </c>
      <c r="I159" s="173">
        <f t="shared" si="49"/>
        <v>0</v>
      </c>
    </row>
    <row r="160" spans="1:11" ht="15" hidden="1" customHeight="1" x14ac:dyDescent="0.2">
      <c r="A160" s="119" t="s">
        <v>381</v>
      </c>
      <c r="B160" s="136" t="s">
        <v>382</v>
      </c>
      <c r="C160" s="121">
        <f>SUM('[5]Presu-Unidades Ejec.-2018'!C163)</f>
        <v>0</v>
      </c>
      <c r="D160" s="126"/>
      <c r="E160" s="121">
        <f t="shared" ref="E160:E167" si="50">+C160-D160</f>
        <v>0</v>
      </c>
      <c r="F160" s="123">
        <f>SUM('[5]Total Programa Mensual'!E163+'[5]Total Programa Mensual'!R163+'[5]Total Programa Mensual'!AE163+'[5]Total Programa Mensual'!AR163+'[5]Total Programa Mensual'!BE163)</f>
        <v>0</v>
      </c>
      <c r="G160" s="123">
        <f>SUM('[5]Total Programa Mensual'!C163)</f>
        <v>0</v>
      </c>
      <c r="H160" s="133"/>
      <c r="I160" s="134"/>
    </row>
    <row r="161" spans="1:11" ht="16.5" hidden="1" customHeight="1" x14ac:dyDescent="0.2">
      <c r="A161" s="119" t="s">
        <v>383</v>
      </c>
      <c r="B161" s="136" t="s">
        <v>384</v>
      </c>
      <c r="C161" s="121">
        <f>SUM('[5]Presu-Unidades Ejec.-2018'!C164)</f>
        <v>0</v>
      </c>
      <c r="D161" s="126"/>
      <c r="E161" s="121">
        <f t="shared" si="50"/>
        <v>0</v>
      </c>
      <c r="F161" s="123">
        <f>SUM('[5]Total Programa Mensual'!E164+'[5]Total Programa Mensual'!R164+'[5]Total Programa Mensual'!AE164+'[5]Total Programa Mensual'!AR164+'[5]Total Programa Mensual'!BE164)</f>
        <v>0</v>
      </c>
      <c r="G161" s="123">
        <f>SUM('[5]Total Programa Mensual'!C164)</f>
        <v>0</v>
      </c>
      <c r="H161" s="133"/>
      <c r="I161" s="134"/>
    </row>
    <row r="162" spans="1:11" ht="15" hidden="1" customHeight="1" x14ac:dyDescent="0.2">
      <c r="A162" s="119" t="s">
        <v>385</v>
      </c>
      <c r="B162" s="136" t="s">
        <v>386</v>
      </c>
      <c r="C162" s="121">
        <f>SUM('[5]Presu-Unidades Ejec.-2018'!C165)</f>
        <v>0</v>
      </c>
      <c r="D162" s="126"/>
      <c r="E162" s="121">
        <f t="shared" si="50"/>
        <v>0</v>
      </c>
      <c r="F162" s="123">
        <f>SUM('[5]Total Programa Mensual'!E165+'[5]Total Programa Mensual'!R165+'[5]Total Programa Mensual'!AE165+'[5]Total Programa Mensual'!AR165+'[5]Total Programa Mensual'!BE165)</f>
        <v>0</v>
      </c>
      <c r="G162" s="123">
        <f>SUM('[5]Total Programa Mensual'!C165)</f>
        <v>0</v>
      </c>
      <c r="H162" s="133"/>
      <c r="I162" s="134"/>
    </row>
    <row r="163" spans="1:11" ht="15" hidden="1" customHeight="1" x14ac:dyDescent="0.2">
      <c r="A163" s="119" t="s">
        <v>387</v>
      </c>
      <c r="B163" s="136" t="s">
        <v>388</v>
      </c>
      <c r="C163" s="121">
        <f>SUM('[5]Presu-Unidades Ejec.-2018'!C166)</f>
        <v>0</v>
      </c>
      <c r="D163" s="126"/>
      <c r="E163" s="121">
        <f t="shared" si="50"/>
        <v>0</v>
      </c>
      <c r="F163" s="123">
        <f>SUM('[5]Total Programa Mensual'!E166+'[5]Total Programa Mensual'!R166+'[5]Total Programa Mensual'!AE166+'[5]Total Programa Mensual'!AR166+'[5]Total Programa Mensual'!BE166)</f>
        <v>0</v>
      </c>
      <c r="G163" s="123">
        <f>SUM('[5]Total Programa Mensual'!C166)</f>
        <v>0</v>
      </c>
      <c r="H163" s="133"/>
      <c r="I163" s="134"/>
    </row>
    <row r="164" spans="1:11" ht="16.5" hidden="1" customHeight="1" x14ac:dyDescent="0.2">
      <c r="A164" s="119" t="s">
        <v>389</v>
      </c>
      <c r="B164" s="136" t="s">
        <v>390</v>
      </c>
      <c r="C164" s="121">
        <f>SUM('[5]Presu-Unidades Ejec.-2018'!C167)</f>
        <v>0</v>
      </c>
      <c r="D164" s="126"/>
      <c r="E164" s="121">
        <f t="shared" si="50"/>
        <v>0</v>
      </c>
      <c r="F164" s="123">
        <f>SUM('[5]Total Programa Mensual'!E167+'[5]Total Programa Mensual'!R167+'[5]Total Programa Mensual'!AE167+'[5]Total Programa Mensual'!AR167+'[5]Total Programa Mensual'!BE167)</f>
        <v>0</v>
      </c>
      <c r="G164" s="123">
        <f>SUM('[5]Total Programa Mensual'!C167)</f>
        <v>0</v>
      </c>
      <c r="H164" s="133"/>
      <c r="I164" s="134"/>
    </row>
    <row r="165" spans="1:11" hidden="1" x14ac:dyDescent="0.2">
      <c r="A165" s="119" t="s">
        <v>391</v>
      </c>
      <c r="B165" s="136" t="s">
        <v>392</v>
      </c>
      <c r="C165" s="121">
        <f>SUM('[5]Presu-Unidades Ejec.-2018'!C168)</f>
        <v>0</v>
      </c>
      <c r="D165" s="126"/>
      <c r="E165" s="121">
        <f>+C165+D165</f>
        <v>0</v>
      </c>
      <c r="F165" s="123">
        <f>SUM('[5]Total Programa Mensual'!E168+'[5]Total Programa Mensual'!R168+'[5]Total Programa Mensual'!AE168+'[5]Total Programa Mensual'!AR168+'[5]Total Programa Mensual'!BE168)</f>
        <v>0</v>
      </c>
      <c r="G165" s="123">
        <f>SUM('[5]Total Programa Mensual'!C168)</f>
        <v>0</v>
      </c>
      <c r="H165" s="133"/>
      <c r="I165" s="134"/>
    </row>
    <row r="166" spans="1:11" hidden="1" x14ac:dyDescent="0.2">
      <c r="A166" s="119" t="s">
        <v>393</v>
      </c>
      <c r="B166" s="136" t="s">
        <v>394</v>
      </c>
      <c r="C166" s="121">
        <f>SUM('[5]Presu-Unidades Ejec.-2018'!C169)</f>
        <v>0</v>
      </c>
      <c r="D166" s="126"/>
      <c r="E166" s="121">
        <f t="shared" si="50"/>
        <v>0</v>
      </c>
      <c r="F166" s="123">
        <f>SUM('[5]Total Programa Mensual'!E169+'[5]Total Programa Mensual'!R169+'[5]Total Programa Mensual'!AE169+'[5]Total Programa Mensual'!AR169+'[5]Total Programa Mensual'!BE169)</f>
        <v>0</v>
      </c>
      <c r="G166" s="123">
        <f>SUM('[5]Total Programa Mensual'!C169)</f>
        <v>0</v>
      </c>
      <c r="H166" s="133"/>
      <c r="I166" s="134"/>
    </row>
    <row r="167" spans="1:11" hidden="1" x14ac:dyDescent="0.2">
      <c r="A167" s="119" t="s">
        <v>395</v>
      </c>
      <c r="B167" s="136" t="s">
        <v>396</v>
      </c>
      <c r="C167" s="121">
        <f>SUM('[5]Presu-Unidades Ejec.-2018'!C170)</f>
        <v>0</v>
      </c>
      <c r="D167" s="126"/>
      <c r="E167" s="121">
        <f t="shared" si="50"/>
        <v>0</v>
      </c>
      <c r="F167" s="123">
        <f>SUM('[5]Total Programa Mensual'!E170+'[5]Total Programa Mensual'!R170+'[5]Total Programa Mensual'!AE170+'[5]Total Programa Mensual'!AR170+'[5]Total Programa Mensual'!BE170)</f>
        <v>0</v>
      </c>
      <c r="G167" s="123">
        <f>SUM('[5]Total Programa Mensual'!C170)</f>
        <v>0</v>
      </c>
      <c r="H167" s="133"/>
      <c r="I167" s="134"/>
    </row>
    <row r="168" spans="1:11" s="89" customFormat="1" x14ac:dyDescent="0.2">
      <c r="A168" s="109" t="s">
        <v>397</v>
      </c>
      <c r="B168" s="110" t="s">
        <v>398</v>
      </c>
      <c r="C168" s="170">
        <f t="shared" ref="C168:H168" si="51">+C169+C178+C180</f>
        <v>285274990</v>
      </c>
      <c r="D168" s="170">
        <f>+D169+D178+D180</f>
        <v>180327800</v>
      </c>
      <c r="E168" s="170">
        <f t="shared" si="51"/>
        <v>465602790</v>
      </c>
      <c r="F168" s="170">
        <f t="shared" si="51"/>
        <v>0</v>
      </c>
      <c r="G168" s="170">
        <f t="shared" si="51"/>
        <v>27820866.259999998</v>
      </c>
      <c r="H168" s="170">
        <f t="shared" si="51"/>
        <v>437781923.74000001</v>
      </c>
      <c r="I168" s="115">
        <f>IF(E168=0,0,+H168/E168)</f>
        <v>0.94024763842158254</v>
      </c>
      <c r="J168"/>
      <c r="K168"/>
    </row>
    <row r="169" spans="1:11" ht="15" customHeight="1" x14ac:dyDescent="0.2">
      <c r="A169" s="116" t="s">
        <v>399</v>
      </c>
      <c r="B169" s="135" t="s">
        <v>400</v>
      </c>
      <c r="C169" s="129">
        <f t="shared" ref="C169:H169" si="52">SUM(C170:C177)</f>
        <v>279874990</v>
      </c>
      <c r="D169" s="128">
        <f>SUM(D170:D177)</f>
        <v>84845000</v>
      </c>
      <c r="E169" s="129">
        <f t="shared" si="52"/>
        <v>364719990</v>
      </c>
      <c r="F169" s="130">
        <f t="shared" si="52"/>
        <v>0</v>
      </c>
      <c r="G169" s="130">
        <f>SUM(G170:G177)</f>
        <v>11643919.59</v>
      </c>
      <c r="H169" s="129">
        <f t="shared" si="52"/>
        <v>353076070.41000003</v>
      </c>
      <c r="I169" s="118">
        <f>IF(E169=0,0,+H169/E169)</f>
        <v>0.96807435866073599</v>
      </c>
    </row>
    <row r="170" spans="1:11" ht="15" customHeight="1" x14ac:dyDescent="0.2">
      <c r="A170" s="119" t="s">
        <v>401</v>
      </c>
      <c r="B170" s="178" t="s">
        <v>402</v>
      </c>
      <c r="C170" s="121">
        <f>SUM('[5]Presu-Unidades Ejec.-2018'!C173)</f>
        <v>6000000</v>
      </c>
      <c r="D170" s="126">
        <f>43000000+10000000</f>
        <v>53000000</v>
      </c>
      <c r="E170" s="121">
        <f t="shared" ref="E170:E177" si="53">+C170+D170</f>
        <v>59000000</v>
      </c>
      <c r="F170" s="123">
        <f>+'[5]Total Programa Mensual'!I173+'[5]Total Programa Mensual'!V173+'[5]Total Programa Mensual'!AI173+'[5]Total Programa Mensual'!AV173+'[5]Total Programa Mensual'!BI173</f>
        <v>0</v>
      </c>
      <c r="G170" s="123">
        <f>SUM('[5]Total Programa Mensual'!C173)</f>
        <v>0</v>
      </c>
      <c r="H170" s="124">
        <f t="shared" ref="H170:H177" si="54">SUM(E170-G170)</f>
        <v>59000000</v>
      </c>
      <c r="I170" s="125">
        <f>IF(E170=0,0,+H170/E170)</f>
        <v>1</v>
      </c>
    </row>
    <row r="171" spans="1:11" ht="15" customHeight="1" x14ac:dyDescent="0.2">
      <c r="A171" s="138" t="s">
        <v>403</v>
      </c>
      <c r="B171" s="178" t="s">
        <v>404</v>
      </c>
      <c r="C171" s="121">
        <f>SUM('[5]Presu-Unidades Ejec.-2018'!C174)</f>
        <v>120000000</v>
      </c>
      <c r="D171" s="126"/>
      <c r="E171" s="121">
        <f t="shared" si="53"/>
        <v>120000000</v>
      </c>
      <c r="F171" s="123">
        <f>+'[5]Total Programa Mensual'!I174+'[5]Total Programa Mensual'!V174+'[5]Total Programa Mensual'!AI174+'[5]Total Programa Mensual'!AV174+'[5]Total Programa Mensual'!BI174</f>
        <v>0</v>
      </c>
      <c r="G171" s="123">
        <f>SUM('[5]Total Programa Mensual'!C174)</f>
        <v>0</v>
      </c>
      <c r="H171" s="124">
        <f t="shared" si="54"/>
        <v>120000000</v>
      </c>
      <c r="I171" s="125">
        <f>IF(E171=0,0,+H171/E171)</f>
        <v>1</v>
      </c>
    </row>
    <row r="172" spans="1:11" ht="15" customHeight="1" x14ac:dyDescent="0.2">
      <c r="A172" s="119" t="s">
        <v>405</v>
      </c>
      <c r="B172" s="178" t="s">
        <v>406</v>
      </c>
      <c r="C172" s="121">
        <f>SUM('[5]Presu-Unidades Ejec.-2018'!C175)</f>
        <v>41598780</v>
      </c>
      <c r="D172" s="122">
        <v>600000</v>
      </c>
      <c r="E172" s="121">
        <f t="shared" si="53"/>
        <v>42198780</v>
      </c>
      <c r="F172" s="123">
        <f>+'[5]Total Programa Mensual'!I175+'[5]Total Programa Mensual'!V175+'[5]Total Programa Mensual'!AI175+'[5]Total Programa Mensual'!AV175+'[5]Total Programa Mensual'!BI175</f>
        <v>0</v>
      </c>
      <c r="G172" s="123">
        <f>SUM('[5]Total Programa Mensual'!C175)</f>
        <v>0</v>
      </c>
      <c r="H172" s="124">
        <f t="shared" si="54"/>
        <v>42198780</v>
      </c>
      <c r="I172" s="125">
        <f t="shared" ref="I172:I205" si="55">IF(E172=0,0,+H172/E172)</f>
        <v>1</v>
      </c>
    </row>
    <row r="173" spans="1:11" ht="15" customHeight="1" x14ac:dyDescent="0.2">
      <c r="A173" s="119" t="s">
        <v>407</v>
      </c>
      <c r="B173" s="178" t="s">
        <v>408</v>
      </c>
      <c r="C173" s="121">
        <f>SUM('[5]Presu-Unidades Ejec.-2018'!C176)</f>
        <v>29986210</v>
      </c>
      <c r="D173" s="122">
        <f>9695000+3000000</f>
        <v>12695000</v>
      </c>
      <c r="E173" s="121">
        <f t="shared" si="53"/>
        <v>42681210</v>
      </c>
      <c r="F173" s="123">
        <f>+'[5]Total Programa Mensual'!I176+'[5]Total Programa Mensual'!V176+'[5]Total Programa Mensual'!AI176+'[5]Total Programa Mensual'!AV176+'[5]Total Programa Mensual'!BI176</f>
        <v>0</v>
      </c>
      <c r="G173" s="123">
        <f>SUM('[5]Total Programa Mensual'!C176)</f>
        <v>8094843.7599999998</v>
      </c>
      <c r="H173" s="124">
        <f t="shared" si="54"/>
        <v>34586366.240000002</v>
      </c>
      <c r="I173" s="125">
        <f t="shared" si="55"/>
        <v>0.81034174616886456</v>
      </c>
    </row>
    <row r="174" spans="1:11" ht="15" customHeight="1" x14ac:dyDescent="0.2">
      <c r="A174" s="119" t="s">
        <v>409</v>
      </c>
      <c r="B174" s="178" t="s">
        <v>410</v>
      </c>
      <c r="C174" s="121">
        <f>SUM('[5]Presu-Unidades Ejec.-2018'!C177)</f>
        <v>68070000</v>
      </c>
      <c r="D174" s="122">
        <v>18000000</v>
      </c>
      <c r="E174" s="121">
        <f t="shared" si="53"/>
        <v>86070000</v>
      </c>
      <c r="F174" s="123">
        <f>+'[5]Total Programa Mensual'!I177+'[5]Total Programa Mensual'!V177+'[5]Total Programa Mensual'!AI177+'[5]Total Programa Mensual'!AV177+'[5]Total Programa Mensual'!BI177</f>
        <v>0</v>
      </c>
      <c r="G174" s="123">
        <f>SUM('[5]Total Programa Mensual'!C177)</f>
        <v>3089394</v>
      </c>
      <c r="H174" s="124">
        <f t="shared" si="54"/>
        <v>82980606</v>
      </c>
      <c r="I174" s="125">
        <f t="shared" si="55"/>
        <v>0.96410602997560124</v>
      </c>
    </row>
    <row r="175" spans="1:11" s="166" customFormat="1" ht="15" customHeight="1" x14ac:dyDescent="0.2">
      <c r="A175" s="162" t="s">
        <v>411</v>
      </c>
      <c r="B175" s="179" t="s">
        <v>412</v>
      </c>
      <c r="C175" s="121">
        <f>SUM('[5]Presu-Unidades Ejec.-2018'!C178)</f>
        <v>700000</v>
      </c>
      <c r="D175" s="122"/>
      <c r="E175" s="121">
        <f t="shared" si="53"/>
        <v>700000</v>
      </c>
      <c r="F175" s="123">
        <f>+'[5]Total Programa Mensual'!I178+'[5]Total Programa Mensual'!V178+'[5]Total Programa Mensual'!AI178+'[5]Total Programa Mensual'!AV178+'[5]Total Programa Mensual'!BI178</f>
        <v>0</v>
      </c>
      <c r="G175" s="123">
        <f>SUM('[5]Total Programa Mensual'!C178)</f>
        <v>114981.83</v>
      </c>
      <c r="H175" s="164">
        <f>SUM(E175-G175)</f>
        <v>585018.17000000004</v>
      </c>
      <c r="I175" s="165">
        <f>IF(E175=0,0,+H175/E175)</f>
        <v>0.83574024285714288</v>
      </c>
      <c r="J175"/>
      <c r="K175"/>
    </row>
    <row r="176" spans="1:11" ht="15" customHeight="1" x14ac:dyDescent="0.2">
      <c r="A176" s="119" t="s">
        <v>413</v>
      </c>
      <c r="B176" s="178" t="s">
        <v>414</v>
      </c>
      <c r="C176" s="121">
        <f>SUM('[5]Presu-Unidades Ejec.-2018'!C179)</f>
        <v>520000</v>
      </c>
      <c r="D176" s="122">
        <f>500000+250000</f>
        <v>750000</v>
      </c>
      <c r="E176" s="121">
        <f t="shared" si="53"/>
        <v>1270000</v>
      </c>
      <c r="F176" s="123">
        <f>+'[5]Total Programa Mensual'!I179+'[5]Total Programa Mensual'!V179+'[5]Total Programa Mensual'!AI179+'[5]Total Programa Mensual'!AV179+'[5]Total Programa Mensual'!BI179</f>
        <v>0</v>
      </c>
      <c r="G176" s="123">
        <f>SUM('[5]Total Programa Mensual'!C179)</f>
        <v>315000</v>
      </c>
      <c r="H176" s="124">
        <f t="shared" si="54"/>
        <v>955000</v>
      </c>
      <c r="I176" s="125">
        <f t="shared" si="55"/>
        <v>0.75196850393700787</v>
      </c>
    </row>
    <row r="177" spans="1:11" ht="15" customHeight="1" x14ac:dyDescent="0.2">
      <c r="A177" s="119" t="s">
        <v>415</v>
      </c>
      <c r="B177" s="178" t="s">
        <v>416</v>
      </c>
      <c r="C177" s="121">
        <f>SUM('[5]Presu-Unidades Ejec.-2018'!C180)</f>
        <v>13000000</v>
      </c>
      <c r="D177" s="122">
        <f>50000-250000</f>
        <v>-200000</v>
      </c>
      <c r="E177" s="121">
        <f t="shared" si="53"/>
        <v>12800000</v>
      </c>
      <c r="F177" s="123">
        <f>+'[5]Total Programa Mensual'!I180+'[5]Total Programa Mensual'!V180+'[5]Total Programa Mensual'!AI180+'[5]Total Programa Mensual'!AV180+'[5]Total Programa Mensual'!BI180</f>
        <v>0</v>
      </c>
      <c r="G177" s="123">
        <f>SUM('[5]Total Programa Mensual'!C180)</f>
        <v>29700</v>
      </c>
      <c r="H177" s="124">
        <f t="shared" si="54"/>
        <v>12770300</v>
      </c>
      <c r="I177" s="125">
        <f t="shared" si="55"/>
        <v>0.99767968750000002</v>
      </c>
    </row>
    <row r="178" spans="1:11" ht="15" customHeight="1" x14ac:dyDescent="0.2">
      <c r="A178" s="116" t="s">
        <v>417</v>
      </c>
      <c r="B178" s="135" t="s">
        <v>418</v>
      </c>
      <c r="C178" s="129">
        <f t="shared" ref="C178:H180" si="56">+C179</f>
        <v>5400000</v>
      </c>
      <c r="D178" s="128">
        <f>+D179</f>
        <v>0</v>
      </c>
      <c r="E178" s="129">
        <f t="shared" si="56"/>
        <v>5400000</v>
      </c>
      <c r="F178" s="130">
        <f t="shared" si="56"/>
        <v>0</v>
      </c>
      <c r="G178" s="130">
        <f t="shared" si="56"/>
        <v>0</v>
      </c>
      <c r="H178" s="129">
        <f t="shared" si="56"/>
        <v>5400000</v>
      </c>
      <c r="I178" s="131">
        <f t="shared" si="55"/>
        <v>1</v>
      </c>
    </row>
    <row r="179" spans="1:11" s="89" customFormat="1" x14ac:dyDescent="0.2">
      <c r="A179" s="180" t="s">
        <v>419</v>
      </c>
      <c r="B179" s="181" t="s">
        <v>420</v>
      </c>
      <c r="C179" s="121">
        <f>SUM('[5]Presu-Unidades Ejec.-2018'!C182)</f>
        <v>5400000</v>
      </c>
      <c r="D179" s="182"/>
      <c r="E179" s="121">
        <f>+C179+D179</f>
        <v>5400000</v>
      </c>
      <c r="F179" s="123">
        <f>+'[5]Total Programa Mensual'!I182+'[5]Total Programa Mensual'!V182+'[5]Total Programa Mensual'!AI182+'[5]Total Programa Mensual'!AV182+'[5]Total Programa Mensual'!BI182</f>
        <v>0</v>
      </c>
      <c r="G179" s="121">
        <f>SUM('[5]Total Programa Mensual'!C182)</f>
        <v>0</v>
      </c>
      <c r="H179" s="121">
        <f>SUM(E179-G179)</f>
        <v>5400000</v>
      </c>
      <c r="I179" s="125">
        <f t="shared" si="55"/>
        <v>1</v>
      </c>
      <c r="J179"/>
      <c r="K179"/>
    </row>
    <row r="180" spans="1:11" ht="15" customHeight="1" x14ac:dyDescent="0.2">
      <c r="A180" s="116" t="s">
        <v>421</v>
      </c>
      <c r="B180" s="135" t="s">
        <v>422</v>
      </c>
      <c r="C180" s="129">
        <f t="shared" si="56"/>
        <v>0</v>
      </c>
      <c r="D180" s="128">
        <f>+D181</f>
        <v>95482800</v>
      </c>
      <c r="E180" s="129">
        <f t="shared" si="56"/>
        <v>95482800</v>
      </c>
      <c r="F180" s="130">
        <f t="shared" si="56"/>
        <v>0</v>
      </c>
      <c r="G180" s="130">
        <f t="shared" si="56"/>
        <v>16176946.67</v>
      </c>
      <c r="H180" s="129">
        <f t="shared" si="56"/>
        <v>79305853.329999998</v>
      </c>
      <c r="I180" s="131">
        <f>IF(E180=0,0,+H180/E180)</f>
        <v>0.83057737445906488</v>
      </c>
    </row>
    <row r="181" spans="1:11" s="89" customFormat="1" x14ac:dyDescent="0.2">
      <c r="A181" s="153" t="s">
        <v>423</v>
      </c>
      <c r="B181" s="154" t="s">
        <v>424</v>
      </c>
      <c r="C181" s="155">
        <f>SUM('[5]Presu-Unidades Ejec.-2018'!C184)</f>
        <v>0</v>
      </c>
      <c r="D181" s="156">
        <f>94882800+600000</f>
        <v>95482800</v>
      </c>
      <c r="E181" s="155">
        <f>+C181+D181</f>
        <v>95482800</v>
      </c>
      <c r="F181" s="123">
        <f>+'[5]Total Programa Mensual'!I184+'[5]Total Programa Mensual'!V184+'[5]Total Programa Mensual'!AI184+'[5]Total Programa Mensual'!AV184+'[5]Total Programa Mensual'!BI184</f>
        <v>0</v>
      </c>
      <c r="G181" s="155">
        <f>SUM('[5]Total Programa Mensual'!C184)</f>
        <v>16176946.67</v>
      </c>
      <c r="H181" s="155">
        <f>SUM(E181-G181)</f>
        <v>79305853.329999998</v>
      </c>
      <c r="I181" s="147">
        <f>IF(E181=0,0,+H181/E181)</f>
        <v>0.83057737445906488</v>
      </c>
      <c r="J181"/>
      <c r="K181"/>
    </row>
    <row r="182" spans="1:11" s="89" customFormat="1" x14ac:dyDescent="0.2">
      <c r="A182" s="183" t="s">
        <v>425</v>
      </c>
      <c r="B182" s="184" t="s">
        <v>55</v>
      </c>
      <c r="C182" s="170">
        <f t="shared" ref="C182:H182" si="57">SUM(C183+C195+C198+C203+C229+C240)</f>
        <v>3269447027.4200001</v>
      </c>
      <c r="D182" s="185">
        <f t="shared" si="57"/>
        <v>0</v>
      </c>
      <c r="E182" s="186">
        <f t="shared" si="57"/>
        <v>3269447027.4200001</v>
      </c>
      <c r="F182" s="172">
        <f>SUM(F183+F195+F198+F203+F229+F240)</f>
        <v>199302469.86000001</v>
      </c>
      <c r="G182" s="187">
        <f t="shared" si="57"/>
        <v>938906806.86000001</v>
      </c>
      <c r="H182" s="186">
        <f t="shared" si="57"/>
        <v>2330540220.5600004</v>
      </c>
      <c r="I182" s="188">
        <f t="shared" si="55"/>
        <v>0.71282397329406688</v>
      </c>
      <c r="J182"/>
      <c r="K182"/>
    </row>
    <row r="183" spans="1:11" ht="15" customHeight="1" x14ac:dyDescent="0.2">
      <c r="A183" s="116" t="s">
        <v>426</v>
      </c>
      <c r="B183" s="135" t="s">
        <v>427</v>
      </c>
      <c r="C183" s="129">
        <f t="shared" ref="C183:H183" si="58">SUM(C184+C186+C188)</f>
        <v>414985972.38999999</v>
      </c>
      <c r="D183" s="128">
        <f>+D184+D186+D188</f>
        <v>0</v>
      </c>
      <c r="E183" s="129">
        <f t="shared" si="58"/>
        <v>414985972.38999999</v>
      </c>
      <c r="F183" s="130">
        <f t="shared" si="58"/>
        <v>18411777.079999998</v>
      </c>
      <c r="G183" s="130">
        <f t="shared" si="58"/>
        <v>118774685.03999999</v>
      </c>
      <c r="H183" s="129">
        <f t="shared" si="58"/>
        <v>296211287.35000002</v>
      </c>
      <c r="I183" s="151">
        <f t="shared" si="55"/>
        <v>0.71378626521771538</v>
      </c>
    </row>
    <row r="184" spans="1:11" ht="15" customHeight="1" x14ac:dyDescent="0.2">
      <c r="A184" s="116" t="s">
        <v>428</v>
      </c>
      <c r="B184" s="189" t="s">
        <v>429</v>
      </c>
      <c r="C184" s="129">
        <f t="shared" ref="C184:H184" si="59">+C185</f>
        <v>20000000</v>
      </c>
      <c r="D184" s="128">
        <f t="shared" si="59"/>
        <v>0</v>
      </c>
      <c r="E184" s="129">
        <f t="shared" si="59"/>
        <v>20000000</v>
      </c>
      <c r="F184" s="123">
        <f>+'[5]Total Programa Mensual'!I187+'[5]Total Programa Mensual'!V187+'[5]Total Programa Mensual'!AI187+'[5]Total Programa Mensual'!AV187+'[5]Total Programa Mensual'!BI187</f>
        <v>0</v>
      </c>
      <c r="G184" s="130">
        <f t="shared" si="59"/>
        <v>115692.38</v>
      </c>
      <c r="H184" s="129">
        <f t="shared" si="59"/>
        <v>19884307.620000001</v>
      </c>
      <c r="I184" s="131">
        <f t="shared" si="55"/>
        <v>0.99421538100000006</v>
      </c>
    </row>
    <row r="185" spans="1:11" ht="15" customHeight="1" x14ac:dyDescent="0.2">
      <c r="A185" s="138" t="s">
        <v>430</v>
      </c>
      <c r="B185" s="190" t="s">
        <v>431</v>
      </c>
      <c r="C185" s="121">
        <f>SUM('[5]Presu-Unidades Ejec.-2018'!C188)</f>
        <v>20000000</v>
      </c>
      <c r="D185" s="122"/>
      <c r="E185" s="121">
        <f>+C185+D185</f>
        <v>20000000</v>
      </c>
      <c r="F185" s="123">
        <f>+'[5]Total Programa Mensual'!I188+'[5]Total Programa Mensual'!V188+'[5]Total Programa Mensual'!AI188+'[5]Total Programa Mensual'!AV188+'[5]Total Programa Mensual'!BI188</f>
        <v>0</v>
      </c>
      <c r="G185" s="123">
        <f>SUM('[5]Total Programa Mensual'!C188)</f>
        <v>115692.38</v>
      </c>
      <c r="H185" s="124">
        <f>SUM(E185-G185)</f>
        <v>19884307.620000001</v>
      </c>
      <c r="I185" s="125">
        <f t="shared" si="55"/>
        <v>0.99421538100000006</v>
      </c>
    </row>
    <row r="186" spans="1:11" ht="15" customHeight="1" x14ac:dyDescent="0.2">
      <c r="A186" s="116" t="s">
        <v>432</v>
      </c>
      <c r="B186" s="191" t="s">
        <v>433</v>
      </c>
      <c r="C186" s="129">
        <f>+C187</f>
        <v>60000000</v>
      </c>
      <c r="D186" s="128">
        <f>+D187</f>
        <v>0</v>
      </c>
      <c r="E186" s="129">
        <f>+E187</f>
        <v>60000000</v>
      </c>
      <c r="F186" s="130">
        <f>+F187</f>
        <v>0</v>
      </c>
      <c r="G186" s="132">
        <f>SUM('[5]Total Programa Mensual'!C189)</f>
        <v>54951142</v>
      </c>
      <c r="H186" s="129">
        <f>+H187</f>
        <v>5048858</v>
      </c>
      <c r="I186" s="131">
        <f>IF(E186=0,0,+H186/E186)</f>
        <v>8.4147633333333333E-2</v>
      </c>
    </row>
    <row r="187" spans="1:11" ht="15" customHeight="1" x14ac:dyDescent="0.2">
      <c r="A187" s="175" t="s">
        <v>434</v>
      </c>
      <c r="B187" s="192" t="s">
        <v>435</v>
      </c>
      <c r="C187" s="155">
        <f>SUM('[5]Presu-Unidades Ejec.-2018'!C190)</f>
        <v>60000000</v>
      </c>
      <c r="D187" s="193"/>
      <c r="E187" s="155">
        <f>+C187+D187</f>
        <v>60000000</v>
      </c>
      <c r="F187" s="145">
        <f>+'[5]Total Programa Mensual'!I190+'[5]Total Programa Mensual'!V190+'[5]Total Programa Mensual'!AI190+'[5]Total Programa Mensual'!AV190+'[5]Total Programa Mensual'!BI190</f>
        <v>0</v>
      </c>
      <c r="G187" s="145">
        <f>SUM('[5]Total Programa Mensual'!C190)</f>
        <v>54951142</v>
      </c>
      <c r="H187" s="146">
        <f>SUM(E187-G187)</f>
        <v>5048858</v>
      </c>
      <c r="I187" s="147">
        <f>IF(E187=0,0,+H187/E187)</f>
        <v>8.4147633333333333E-2</v>
      </c>
    </row>
    <row r="188" spans="1:11" s="89" customFormat="1" ht="15" customHeight="1" x14ac:dyDescent="0.2">
      <c r="A188" s="194" t="s">
        <v>436</v>
      </c>
      <c r="B188" s="191" t="s">
        <v>437</v>
      </c>
      <c r="C188" s="129">
        <f t="shared" ref="C188:H188" si="60">SUM(C189:C194)</f>
        <v>334985972.38999999</v>
      </c>
      <c r="D188" s="128">
        <f>SUM(D189:D194)</f>
        <v>0</v>
      </c>
      <c r="E188" s="129">
        <f t="shared" si="60"/>
        <v>334985972.38999999</v>
      </c>
      <c r="F188" s="130">
        <f t="shared" si="60"/>
        <v>18411777.079999998</v>
      </c>
      <c r="G188" s="130">
        <f t="shared" si="60"/>
        <v>63707850.659999996</v>
      </c>
      <c r="H188" s="129">
        <f t="shared" si="60"/>
        <v>271278121.73000002</v>
      </c>
      <c r="I188" s="131">
        <f t="shared" si="55"/>
        <v>0.8098193479402489</v>
      </c>
      <c r="J188"/>
      <c r="K188"/>
    </row>
    <row r="189" spans="1:11" ht="15" hidden="1" customHeight="1" x14ac:dyDescent="0.2">
      <c r="A189" s="180" t="s">
        <v>438</v>
      </c>
      <c r="B189" s="195" t="s">
        <v>439</v>
      </c>
      <c r="C189" s="121">
        <f>SUM('[5]Presu-Unidades Ejec.-2018'!C192)</f>
        <v>0</v>
      </c>
      <c r="D189" s="122"/>
      <c r="E189" s="121">
        <f t="shared" ref="E189:E194" si="61">+C189+D189</f>
        <v>0</v>
      </c>
      <c r="F189" s="123">
        <f>SUM('[5]Total Programa Mensual'!E192+'[5]Total Programa Mensual'!R192+'[5]Total Programa Mensual'!AE192+'[5]Total Programa Mensual'!AR192+'[5]Total Programa Mensual'!BE192)</f>
        <v>0</v>
      </c>
      <c r="G189" s="123">
        <f>SUM('[5]Total Programa Mensual'!C192)</f>
        <v>0</v>
      </c>
      <c r="H189" s="124">
        <f t="shared" ref="H189:H194" si="62">SUM(E189-G189)</f>
        <v>0</v>
      </c>
      <c r="I189" s="125">
        <f t="shared" si="55"/>
        <v>0</v>
      </c>
    </row>
    <row r="190" spans="1:11" s="90" customFormat="1" ht="15" customHeight="1" x14ac:dyDescent="0.2">
      <c r="A190" s="180" t="s">
        <v>440</v>
      </c>
      <c r="B190" s="181" t="s">
        <v>441</v>
      </c>
      <c r="C190" s="121">
        <f>SUM('[5]Presu-Unidades Ejec.-2018'!C193)</f>
        <v>47792507.990000002</v>
      </c>
      <c r="D190" s="122"/>
      <c r="E190" s="121">
        <f t="shared" si="61"/>
        <v>47792507.990000002</v>
      </c>
      <c r="F190" s="123">
        <f>+'[5]Total Programa Mensual'!I193+'[5]Total Programa Mensual'!V193+'[5]Total Programa Mensual'!AI193+'[5]Total Programa Mensual'!AV193+'[5]Total Programa Mensual'!BI193</f>
        <v>12823527.789999999</v>
      </c>
      <c r="G190" s="123">
        <f>SUM('[5]Total Programa Mensual'!C193)</f>
        <v>22839041.969999999</v>
      </c>
      <c r="H190" s="124">
        <f t="shared" si="62"/>
        <v>24953466.020000003</v>
      </c>
      <c r="I190" s="125">
        <f t="shared" si="55"/>
        <v>0.52212087353150016</v>
      </c>
      <c r="J190" s="158"/>
      <c r="K190" s="158"/>
    </row>
    <row r="191" spans="1:11" s="90" customFormat="1" ht="15" customHeight="1" x14ac:dyDescent="0.2">
      <c r="A191" s="180" t="s">
        <v>442</v>
      </c>
      <c r="B191" s="196" t="s">
        <v>443</v>
      </c>
      <c r="C191" s="121">
        <f>SUM('[5]Presu-Unidades Ejec.-2018'!C194)</f>
        <v>2663403.4300000002</v>
      </c>
      <c r="D191" s="122"/>
      <c r="E191" s="121">
        <f t="shared" si="61"/>
        <v>2663403.4300000002</v>
      </c>
      <c r="F191" s="123">
        <f>+'[5]Total Programa Mensual'!I194+'[5]Total Programa Mensual'!V194+'[5]Total Programa Mensual'!AI194+'[5]Total Programa Mensual'!AV194+'[5]Total Programa Mensual'!BI194</f>
        <v>0</v>
      </c>
      <c r="G191" s="123">
        <f>SUM('[5]Total Programa Mensual'!C194)</f>
        <v>242120</v>
      </c>
      <c r="H191" s="124">
        <f t="shared" si="62"/>
        <v>2421283.4300000002</v>
      </c>
      <c r="I191" s="125">
        <f t="shared" si="55"/>
        <v>0.90909375678021109</v>
      </c>
      <c r="J191" s="158"/>
      <c r="K191" s="158"/>
    </row>
    <row r="192" spans="1:11" ht="15" customHeight="1" x14ac:dyDescent="0.2">
      <c r="A192" s="180" t="s">
        <v>444</v>
      </c>
      <c r="B192" s="195" t="s">
        <v>445</v>
      </c>
      <c r="C192" s="121">
        <f>SUM('[5]Presu-Unidades Ejec.-2018'!C195)</f>
        <v>171295450.69</v>
      </c>
      <c r="D192" s="122"/>
      <c r="E192" s="121">
        <f t="shared" si="61"/>
        <v>171295450.69</v>
      </c>
      <c r="F192" s="123">
        <f>+'[5]Total Programa Mensual'!I195+'[5]Total Programa Mensual'!V195+'[5]Total Programa Mensual'!AI195+'[5]Total Programa Mensual'!AV195+'[5]Total Programa Mensual'!BI195</f>
        <v>2915999.45</v>
      </c>
      <c r="G192" s="123">
        <f>SUM('[5]Total Programa Mensual'!C195)</f>
        <v>5902891.0300000003</v>
      </c>
      <c r="H192" s="124">
        <f t="shared" si="62"/>
        <v>165392559.66</v>
      </c>
      <c r="I192" s="125">
        <f>IF(E192=0,0,+H192/E192)</f>
        <v>0.96553970927877886</v>
      </c>
    </row>
    <row r="193" spans="1:11" ht="15" customHeight="1" x14ac:dyDescent="0.2">
      <c r="A193" s="180" t="s">
        <v>446</v>
      </c>
      <c r="B193" s="195" t="s">
        <v>447</v>
      </c>
      <c r="C193" s="121">
        <f>SUM('[5]Presu-Unidades Ejec.-2018'!C196)</f>
        <v>113234610.28</v>
      </c>
      <c r="D193" s="122"/>
      <c r="E193" s="121">
        <f t="shared" si="61"/>
        <v>113234610.28</v>
      </c>
      <c r="F193" s="123">
        <f>+'[5]Total Programa Mensual'!I196+'[5]Total Programa Mensual'!V196+'[5]Total Programa Mensual'!AI196+'[5]Total Programa Mensual'!AV196+'[5]Total Programa Mensual'!BI196</f>
        <v>2672249.84</v>
      </c>
      <c r="G193" s="123">
        <f>SUM('[5]Total Programa Mensual'!C196)</f>
        <v>34723797.659999996</v>
      </c>
      <c r="H193" s="124">
        <f t="shared" si="62"/>
        <v>78510812.620000005</v>
      </c>
      <c r="I193" s="125">
        <f>IF(E193=0,0,+H193/E193)</f>
        <v>0.693346428497992</v>
      </c>
    </row>
    <row r="194" spans="1:11" ht="15" hidden="1" customHeight="1" x14ac:dyDescent="0.2">
      <c r="A194" s="180" t="s">
        <v>448</v>
      </c>
      <c r="B194" s="195" t="s">
        <v>449</v>
      </c>
      <c r="C194" s="121">
        <f>SUM('[5]Presu-Unidades Ejec.-2018'!C197)</f>
        <v>0</v>
      </c>
      <c r="D194" s="122"/>
      <c r="E194" s="121">
        <f t="shared" si="61"/>
        <v>0</v>
      </c>
      <c r="F194" s="123">
        <f>SUM('[5]Total Programa Mensual'!E197+'[5]Total Programa Mensual'!R197+'[5]Total Programa Mensual'!AE197+'[5]Total Programa Mensual'!AR197+'[5]Total Programa Mensual'!BE197)</f>
        <v>0</v>
      </c>
      <c r="G194" s="123">
        <f>SUM('[5]Total Programa Mensual'!C197)</f>
        <v>0</v>
      </c>
      <c r="H194" s="124">
        <f t="shared" si="62"/>
        <v>0</v>
      </c>
      <c r="I194" s="125">
        <f t="shared" si="55"/>
        <v>0</v>
      </c>
    </row>
    <row r="195" spans="1:11" ht="15" customHeight="1" x14ac:dyDescent="0.2">
      <c r="A195" s="116" t="s">
        <v>450</v>
      </c>
      <c r="B195" s="135" t="s">
        <v>451</v>
      </c>
      <c r="C195" s="129">
        <f t="shared" ref="C195:H195" si="63">SUM(C196:C197)</f>
        <v>21276000</v>
      </c>
      <c r="D195" s="128">
        <f>SUM(D196:D197)</f>
        <v>0</v>
      </c>
      <c r="E195" s="129">
        <f t="shared" si="63"/>
        <v>21276000</v>
      </c>
      <c r="F195" s="130">
        <f t="shared" si="63"/>
        <v>0</v>
      </c>
      <c r="G195" s="130">
        <f t="shared" si="63"/>
        <v>234675</v>
      </c>
      <c r="H195" s="129">
        <f t="shared" si="63"/>
        <v>21041325</v>
      </c>
      <c r="I195" s="131">
        <f t="shared" si="55"/>
        <v>0.98896996615905242</v>
      </c>
    </row>
    <row r="196" spans="1:11" ht="15" customHeight="1" x14ac:dyDescent="0.2">
      <c r="A196" s="119" t="s">
        <v>452</v>
      </c>
      <c r="B196" s="178" t="s">
        <v>453</v>
      </c>
      <c r="C196" s="121">
        <f>SUM('[5]Presu-Unidades Ejec.-2018'!C199)</f>
        <v>18651000</v>
      </c>
      <c r="D196" s="122"/>
      <c r="E196" s="121">
        <f>+C196+D196</f>
        <v>18651000</v>
      </c>
      <c r="F196" s="123">
        <f>+'[5]Total Programa Mensual'!I199+'[5]Total Programa Mensual'!V199+'[5]Total Programa Mensual'!AI199+'[5]Total Programa Mensual'!AV199+'[5]Total Programa Mensual'!BI199</f>
        <v>0</v>
      </c>
      <c r="G196" s="123">
        <f>SUM('[5]Total Programa Mensual'!C199)</f>
        <v>234675</v>
      </c>
      <c r="H196" s="124">
        <f>SUM(E196-G196)</f>
        <v>18416325</v>
      </c>
      <c r="I196" s="125">
        <f t="shared" si="55"/>
        <v>0.98741756474183695</v>
      </c>
    </row>
    <row r="197" spans="1:11" x14ac:dyDescent="0.2">
      <c r="A197" s="138" t="s">
        <v>454</v>
      </c>
      <c r="B197" s="178" t="s">
        <v>455</v>
      </c>
      <c r="C197" s="121">
        <f>SUM('[5]Presu-Unidades Ejec.-2018'!C200)</f>
        <v>2625000</v>
      </c>
      <c r="D197" s="126"/>
      <c r="E197" s="121">
        <f>+C197+D197</f>
        <v>2625000</v>
      </c>
      <c r="F197" s="123">
        <f>+'[5]Total Programa Mensual'!I200+'[5]Total Programa Mensual'!V200+'[5]Total Programa Mensual'!AI200+'[5]Total Programa Mensual'!AV200+'[5]Total Programa Mensual'!BI200</f>
        <v>0</v>
      </c>
      <c r="G197" s="123">
        <f>SUM('[5]Total Programa Mensual'!C200)</f>
        <v>0</v>
      </c>
      <c r="H197" s="124">
        <f>SUM(E197-G197)</f>
        <v>2625000</v>
      </c>
      <c r="I197" s="125">
        <f t="shared" si="55"/>
        <v>1</v>
      </c>
    </row>
    <row r="198" spans="1:11" ht="15" customHeight="1" x14ac:dyDescent="0.2">
      <c r="A198" s="116" t="s">
        <v>456</v>
      </c>
      <c r="B198" s="135" t="s">
        <v>457</v>
      </c>
      <c r="C198" s="129">
        <f t="shared" ref="C198:H198" si="64">SUM(C199+C202)</f>
        <v>81050000</v>
      </c>
      <c r="D198" s="130">
        <f>+D199+D202</f>
        <v>0</v>
      </c>
      <c r="E198" s="129">
        <f t="shared" si="64"/>
        <v>81050000</v>
      </c>
      <c r="F198" s="130">
        <f t="shared" si="64"/>
        <v>7796388.9299999997</v>
      </c>
      <c r="G198" s="129">
        <f t="shared" si="64"/>
        <v>16364931.15</v>
      </c>
      <c r="H198" s="129">
        <f t="shared" si="64"/>
        <v>64685068.850000001</v>
      </c>
      <c r="I198" s="131">
        <f t="shared" si="55"/>
        <v>0.79808844972239357</v>
      </c>
    </row>
    <row r="199" spans="1:11" s="89" customFormat="1" ht="13.5" customHeight="1" x14ac:dyDescent="0.2">
      <c r="A199" s="197" t="s">
        <v>458</v>
      </c>
      <c r="B199" s="198" t="s">
        <v>459</v>
      </c>
      <c r="C199" s="127">
        <f t="shared" ref="C199:H199" si="65">SUM(C200:C201)</f>
        <v>59000000</v>
      </c>
      <c r="D199" s="130">
        <f>+D200+D201</f>
        <v>0</v>
      </c>
      <c r="E199" s="127">
        <f t="shared" si="65"/>
        <v>59000000</v>
      </c>
      <c r="F199" s="160">
        <f t="shared" si="65"/>
        <v>5284424.53</v>
      </c>
      <c r="G199" s="127">
        <f>SUM(G200:G201)</f>
        <v>11118956.08</v>
      </c>
      <c r="H199" s="127">
        <f t="shared" si="65"/>
        <v>47881043.920000002</v>
      </c>
      <c r="I199" s="131">
        <f t="shared" si="55"/>
        <v>0.81154311728813566</v>
      </c>
      <c r="J199"/>
      <c r="K199"/>
    </row>
    <row r="200" spans="1:11" ht="13.5" customHeight="1" x14ac:dyDescent="0.2">
      <c r="A200" s="167" t="s">
        <v>460</v>
      </c>
      <c r="B200" s="199" t="s">
        <v>461</v>
      </c>
      <c r="C200" s="121">
        <f>SUM('[5]Presu-Unidades Ejec.-2018'!C203)</f>
        <v>36000000</v>
      </c>
      <c r="D200" s="126"/>
      <c r="E200" s="121">
        <f>+C200+D200</f>
        <v>36000000</v>
      </c>
      <c r="F200" s="123">
        <f>+'[5]Total Programa Mensual'!I203+'[5]Total Programa Mensual'!V203+'[5]Total Programa Mensual'!AI203+'[5]Total Programa Mensual'!AV203+'[5]Total Programa Mensual'!BI203</f>
        <v>0</v>
      </c>
      <c r="G200" s="123">
        <f>SUM('[5]Total Programa Mensual'!C203)</f>
        <v>3348733.03</v>
      </c>
      <c r="H200" s="124">
        <f>SUM(E200-G200)</f>
        <v>32651266.969999999</v>
      </c>
      <c r="I200" s="125">
        <f>IF(E200=0,0,+H200/E200)</f>
        <v>0.90697963805555548</v>
      </c>
    </row>
    <row r="201" spans="1:11" ht="13.5" customHeight="1" x14ac:dyDescent="0.2">
      <c r="A201" s="167" t="s">
        <v>462</v>
      </c>
      <c r="B201" s="199" t="s">
        <v>463</v>
      </c>
      <c r="C201" s="121">
        <f>SUM('[5]Presu-Unidades Ejec.-2018'!C204)</f>
        <v>23000000</v>
      </c>
      <c r="D201" s="126"/>
      <c r="E201" s="121">
        <f>+C201+D201</f>
        <v>23000000</v>
      </c>
      <c r="F201" s="123">
        <f>+'[5]Total Programa Mensual'!I204+'[5]Total Programa Mensual'!V204+'[5]Total Programa Mensual'!AI204+'[5]Total Programa Mensual'!AV204+'[5]Total Programa Mensual'!BI204</f>
        <v>5284424.53</v>
      </c>
      <c r="G201" s="123">
        <f>SUM('[5]Total Programa Mensual'!C204)</f>
        <v>7770223.0499999998</v>
      </c>
      <c r="H201" s="124">
        <f>SUM(E201-G201)</f>
        <v>15229776.949999999</v>
      </c>
      <c r="I201" s="125">
        <f>IF(E201=0,0,+H201/E201)</f>
        <v>0.66216421521739122</v>
      </c>
    </row>
    <row r="202" spans="1:11" ht="13.5" customHeight="1" x14ac:dyDescent="0.2">
      <c r="A202" s="138" t="s">
        <v>464</v>
      </c>
      <c r="B202" s="200" t="s">
        <v>465</v>
      </c>
      <c r="C202" s="121">
        <f>SUM('[5]Presu-Unidades Ejec.-2018'!C205)</f>
        <v>22050000</v>
      </c>
      <c r="D202" s="126"/>
      <c r="E202" s="121">
        <f>+C202+D202</f>
        <v>22050000</v>
      </c>
      <c r="F202" s="123">
        <f>+'[5]Total Programa Mensual'!I205+'[5]Total Programa Mensual'!V205+'[5]Total Programa Mensual'!AI205+'[5]Total Programa Mensual'!AV205+'[5]Total Programa Mensual'!BI205</f>
        <v>2511964.4</v>
      </c>
      <c r="G202" s="123">
        <f>SUM('[5]Total Programa Mensual'!C205)</f>
        <v>5245975.07</v>
      </c>
      <c r="H202" s="124">
        <f>SUM(E202-G202)</f>
        <v>16804024.93</v>
      </c>
      <c r="I202" s="125">
        <f t="shared" si="55"/>
        <v>0.7620872984126984</v>
      </c>
    </row>
    <row r="203" spans="1:11" ht="12.75" customHeight="1" x14ac:dyDescent="0.2">
      <c r="A203" s="116" t="s">
        <v>466</v>
      </c>
      <c r="B203" s="135" t="s">
        <v>467</v>
      </c>
      <c r="C203" s="129">
        <f t="shared" ref="C203:H203" si="66">SUM(C210+C227+C204)</f>
        <v>739387909.36000013</v>
      </c>
      <c r="D203" s="128">
        <f>+D210+D227+D204</f>
        <v>0</v>
      </c>
      <c r="E203" s="129">
        <f t="shared" si="66"/>
        <v>739387909.36000013</v>
      </c>
      <c r="F203" s="130">
        <f t="shared" si="66"/>
        <v>32049267.600000001</v>
      </c>
      <c r="G203" s="129">
        <f t="shared" si="66"/>
        <v>218853823.91999999</v>
      </c>
      <c r="H203" s="129">
        <f t="shared" si="66"/>
        <v>520534085.44</v>
      </c>
      <c r="I203" s="131">
        <f t="shared" si="55"/>
        <v>0.70400675863169604</v>
      </c>
    </row>
    <row r="204" spans="1:11" ht="12.75" customHeight="1" x14ac:dyDescent="0.2">
      <c r="A204" s="194" t="s">
        <v>468</v>
      </c>
      <c r="B204" s="135" t="s">
        <v>469</v>
      </c>
      <c r="C204" s="129">
        <f t="shared" ref="C204:H204" si="67">SUM(C205:C209)</f>
        <v>41074299.439999998</v>
      </c>
      <c r="D204" s="129">
        <f t="shared" si="67"/>
        <v>0</v>
      </c>
      <c r="E204" s="129">
        <f t="shared" si="67"/>
        <v>41074299.439999998</v>
      </c>
      <c r="F204" s="130">
        <f t="shared" si="67"/>
        <v>2406739.17</v>
      </c>
      <c r="G204" s="129">
        <f t="shared" si="67"/>
        <v>7250939.1699999999</v>
      </c>
      <c r="H204" s="129">
        <f t="shared" si="67"/>
        <v>33823360.270000003</v>
      </c>
      <c r="I204" s="125">
        <f t="shared" si="55"/>
        <v>0.8234677336227747</v>
      </c>
    </row>
    <row r="205" spans="1:11" s="93" customFormat="1" ht="14.25" customHeight="1" x14ac:dyDescent="0.2">
      <c r="A205" s="201" t="s">
        <v>470</v>
      </c>
      <c r="B205" s="202" t="s">
        <v>471</v>
      </c>
      <c r="C205" s="121">
        <f>SUM('[5]Presu-Unidades Ejec.-2018'!C208)</f>
        <v>29148321.739999998</v>
      </c>
      <c r="D205" s="126"/>
      <c r="E205" s="157">
        <f>+C205+D205</f>
        <v>29148321.739999998</v>
      </c>
      <c r="F205" s="123">
        <f>+'[5]Total Programa Mensual'!I208+'[5]Total Programa Mensual'!V208+'[5]Total Programa Mensual'!AI208+'[5]Total Programa Mensual'!AV208+'[5]Total Programa Mensual'!BI208</f>
        <v>1756739.17</v>
      </c>
      <c r="G205" s="123">
        <f>SUM('[5]Total Programa Mensual'!C208)</f>
        <v>5955679.1699999999</v>
      </c>
      <c r="H205" s="123">
        <f>SUM(E205-G205)</f>
        <v>23192642.57</v>
      </c>
      <c r="I205" s="203">
        <f t="shared" si="55"/>
        <v>0.79567677264152503</v>
      </c>
      <c r="J205"/>
      <c r="K205"/>
    </row>
    <row r="206" spans="1:11" s="93" customFormat="1" ht="14.25" customHeight="1" x14ac:dyDescent="0.2">
      <c r="A206" s="201" t="s">
        <v>472</v>
      </c>
      <c r="B206" s="202" t="s">
        <v>473</v>
      </c>
      <c r="C206" s="121">
        <f>SUM('[5]Presu-Unidades Ejec.-2018'!C209)</f>
        <v>3730768.17</v>
      </c>
      <c r="D206" s="126"/>
      <c r="E206" s="157">
        <f>+C206+D206</f>
        <v>3730768.17</v>
      </c>
      <c r="F206" s="123">
        <f>+'[5]Total Programa Mensual'!I209+'[5]Total Programa Mensual'!V209+'[5]Total Programa Mensual'!AI209+'[5]Total Programa Mensual'!AV209+'[5]Total Programa Mensual'!BI209</f>
        <v>0</v>
      </c>
      <c r="G206" s="123">
        <f>SUM('[5]Total Programa Mensual'!C209)</f>
        <v>0</v>
      </c>
      <c r="H206" s="123">
        <f>SUM(E206-G206)</f>
        <v>3730768.17</v>
      </c>
      <c r="I206" s="203">
        <f>IF(E206=0,0,+H206/E206)</f>
        <v>1</v>
      </c>
      <c r="J206"/>
      <c r="K206"/>
    </row>
    <row r="207" spans="1:11" s="93" customFormat="1" ht="14.25" customHeight="1" x14ac:dyDescent="0.2">
      <c r="A207" s="201" t="s">
        <v>474</v>
      </c>
      <c r="B207" s="202" t="s">
        <v>475</v>
      </c>
      <c r="C207" s="121">
        <f>SUM('[5]Presu-Unidades Ejec.-2018'!C210)</f>
        <v>3037699.73</v>
      </c>
      <c r="D207" s="126"/>
      <c r="E207" s="157">
        <f>+C207+D207</f>
        <v>3037699.73</v>
      </c>
      <c r="F207" s="123">
        <f>+'[5]Total Programa Mensual'!I210+'[5]Total Programa Mensual'!V210+'[5]Total Programa Mensual'!AI210+'[5]Total Programa Mensual'!AV210+'[5]Total Programa Mensual'!BI210</f>
        <v>0</v>
      </c>
      <c r="G207" s="123">
        <f>SUM('[5]Total Programa Mensual'!C210)</f>
        <v>0</v>
      </c>
      <c r="H207" s="123">
        <f>SUM(E207-G207)</f>
        <v>3037699.73</v>
      </c>
      <c r="I207" s="203">
        <f>IF(E207=0,0,+H207/E207)</f>
        <v>1</v>
      </c>
      <c r="J207"/>
      <c r="K207"/>
    </row>
    <row r="208" spans="1:11" s="93" customFormat="1" ht="14.25" customHeight="1" x14ac:dyDescent="0.2">
      <c r="A208" s="201" t="s">
        <v>476</v>
      </c>
      <c r="B208" s="202" t="s">
        <v>477</v>
      </c>
      <c r="C208" s="121">
        <f>SUM('[5]Presu-Unidades Ejec.-2018'!C211)</f>
        <v>2463003.92</v>
      </c>
      <c r="D208" s="122"/>
      <c r="E208" s="157">
        <f>+C208+D208</f>
        <v>2463003.92</v>
      </c>
      <c r="F208" s="123">
        <f>+'[5]Total Programa Mensual'!I211+'[5]Total Programa Mensual'!V211+'[5]Total Programa Mensual'!AI211+'[5]Total Programa Mensual'!AV211+'[5]Total Programa Mensual'!BI211</f>
        <v>0</v>
      </c>
      <c r="G208" s="123">
        <f>SUM('[5]Total Programa Mensual'!C211)</f>
        <v>0</v>
      </c>
      <c r="H208" s="123">
        <f>SUM(E208-G208)</f>
        <v>2463003.92</v>
      </c>
      <c r="I208" s="203">
        <f>IF(E208=0,0,+H208/E208)</f>
        <v>1</v>
      </c>
      <c r="J208"/>
      <c r="K208"/>
    </row>
    <row r="209" spans="1:11" s="93" customFormat="1" ht="14.25" customHeight="1" x14ac:dyDescent="0.2">
      <c r="A209" s="201" t="s">
        <v>478</v>
      </c>
      <c r="B209" s="202" t="s">
        <v>479</v>
      </c>
      <c r="C209" s="121">
        <f>SUM('[5]Presu-Unidades Ejec.-2018'!C212)</f>
        <v>2694505.88</v>
      </c>
      <c r="D209" s="122"/>
      <c r="E209" s="157">
        <f>+C209+D209</f>
        <v>2694505.88</v>
      </c>
      <c r="F209" s="123">
        <f>+'[5]Total Programa Mensual'!I212+'[5]Total Programa Mensual'!V212+'[5]Total Programa Mensual'!AI212+'[5]Total Programa Mensual'!AV212+'[5]Total Programa Mensual'!BI212</f>
        <v>650000</v>
      </c>
      <c r="G209" s="123">
        <f>SUM('[5]Total Programa Mensual'!C212)</f>
        <v>1295260</v>
      </c>
      <c r="H209" s="123">
        <f>SUM(E209-G209)</f>
        <v>1399245.88</v>
      </c>
      <c r="I209" s="203">
        <f>IF(E209=0,0,+H209/E209)</f>
        <v>0.51929590890334221</v>
      </c>
      <c r="J209"/>
      <c r="K209"/>
    </row>
    <row r="210" spans="1:11" s="89" customFormat="1" ht="12.75" customHeight="1" x14ac:dyDescent="0.2">
      <c r="A210" s="194" t="s">
        <v>480</v>
      </c>
      <c r="B210" s="204" t="s">
        <v>481</v>
      </c>
      <c r="C210" s="129">
        <f t="shared" ref="C210:H210" si="68">SUM(C211:C226)</f>
        <v>697433609.9200002</v>
      </c>
      <c r="D210" s="129">
        <f t="shared" si="68"/>
        <v>0</v>
      </c>
      <c r="E210" s="129">
        <f t="shared" si="68"/>
        <v>697433609.9200002</v>
      </c>
      <c r="F210" s="130">
        <f t="shared" si="68"/>
        <v>29642528.43</v>
      </c>
      <c r="G210" s="130">
        <f t="shared" si="68"/>
        <v>211602884.75</v>
      </c>
      <c r="H210" s="129">
        <f t="shared" si="68"/>
        <v>485830725.17000002</v>
      </c>
      <c r="I210" s="131">
        <f t="shared" ref="I210:I273" si="69">IF(E210=0,0,+H210/E210)</f>
        <v>0.69659780982698516</v>
      </c>
      <c r="J210"/>
      <c r="K210"/>
    </row>
    <row r="211" spans="1:11" ht="14.25" customHeight="1" x14ac:dyDescent="0.2">
      <c r="A211" s="205" t="s">
        <v>482</v>
      </c>
      <c r="B211" s="196" t="s">
        <v>483</v>
      </c>
      <c r="C211" s="121">
        <f>SUM('[5]Presu-Unidades Ejec.-2018'!C214)</f>
        <v>106905343.17</v>
      </c>
      <c r="D211" s="126"/>
      <c r="E211" s="121">
        <f>+C211+D211</f>
        <v>106905343.17</v>
      </c>
      <c r="F211" s="123">
        <f>+'[5]Total Programa Mensual'!I214+'[5]Total Programa Mensual'!V214+'[5]Total Programa Mensual'!AI214+'[5]Total Programa Mensual'!AV214+'[5]Total Programa Mensual'!BI214</f>
        <v>5834653.7400000002</v>
      </c>
      <c r="G211" s="123">
        <f>SUM('[5]Total Programa Mensual'!C214)</f>
        <v>28804769.41</v>
      </c>
      <c r="H211" s="124">
        <f t="shared" ref="H211:H222" si="70">SUM(E211-G211)</f>
        <v>78100573.760000005</v>
      </c>
      <c r="I211" s="125">
        <f t="shared" si="69"/>
        <v>0.73055818768389447</v>
      </c>
    </row>
    <row r="212" spans="1:11" ht="14.25" customHeight="1" x14ac:dyDescent="0.2">
      <c r="A212" s="205" t="s">
        <v>484</v>
      </c>
      <c r="B212" s="196" t="s">
        <v>485</v>
      </c>
      <c r="C212" s="121">
        <f>SUM('[5]Presu-Unidades Ejec.-2018'!C215)</f>
        <v>197864641.77000001</v>
      </c>
      <c r="D212" s="126"/>
      <c r="E212" s="206">
        <f>+C212+D212</f>
        <v>197864641.77000001</v>
      </c>
      <c r="F212" s="123">
        <f>+'[5]Total Programa Mensual'!I215+'[5]Total Programa Mensual'!V215+'[5]Total Programa Mensual'!AI215+'[5]Total Programa Mensual'!AV215+'[5]Total Programa Mensual'!BI215</f>
        <v>10598877.9</v>
      </c>
      <c r="G212" s="123">
        <f>SUM('[5]Total Programa Mensual'!C215)</f>
        <v>61376091.770000003</v>
      </c>
      <c r="H212" s="124">
        <f t="shared" si="70"/>
        <v>136488550</v>
      </c>
      <c r="I212" s="125">
        <f t="shared" si="69"/>
        <v>0.6898076825603624</v>
      </c>
    </row>
    <row r="213" spans="1:11" ht="14.25" customHeight="1" x14ac:dyDescent="0.2">
      <c r="A213" s="205" t="s">
        <v>486</v>
      </c>
      <c r="B213" s="207" t="s">
        <v>487</v>
      </c>
      <c r="C213" s="121">
        <f>SUM('[5]Presu-Unidades Ejec.-2018'!C216)</f>
        <v>175042343.47999999</v>
      </c>
      <c r="D213" s="126"/>
      <c r="E213" s="121">
        <f>+C213+D213</f>
        <v>175042343.47999999</v>
      </c>
      <c r="F213" s="123">
        <f>+'[5]Total Programa Mensual'!I216+'[5]Total Programa Mensual'!V216+'[5]Total Programa Mensual'!AI216+'[5]Total Programa Mensual'!AV216+'[5]Total Programa Mensual'!BI216</f>
        <v>8738655.1099999994</v>
      </c>
      <c r="G213" s="123">
        <f>SUM('[5]Total Programa Mensual'!C216)</f>
        <v>64364668.719999999</v>
      </c>
      <c r="H213" s="124">
        <f t="shared" si="70"/>
        <v>110677674.75999999</v>
      </c>
      <c r="I213" s="125">
        <f t="shared" si="69"/>
        <v>0.63229086493946429</v>
      </c>
    </row>
    <row r="214" spans="1:11" ht="14.25" customHeight="1" x14ac:dyDescent="0.2">
      <c r="A214" s="205" t="s">
        <v>488</v>
      </c>
      <c r="B214" s="196" t="s">
        <v>489</v>
      </c>
      <c r="C214" s="121">
        <f>SUM('[5]Presu-Unidades Ejec.-2018'!C217)</f>
        <v>93183810.060000002</v>
      </c>
      <c r="D214" s="126"/>
      <c r="E214" s="121">
        <f>+C214+D214</f>
        <v>93183810.060000002</v>
      </c>
      <c r="F214" s="123">
        <f>+'[5]Total Programa Mensual'!I217+'[5]Total Programa Mensual'!V217+'[5]Total Programa Mensual'!AI217+'[5]Total Programa Mensual'!AV217+'[5]Total Programa Mensual'!BI217</f>
        <v>0</v>
      </c>
      <c r="G214" s="123">
        <f>SUM('[5]Total Programa Mensual'!C217)</f>
        <v>22693931.940000001</v>
      </c>
      <c r="H214" s="124">
        <f t="shared" si="70"/>
        <v>70489878.120000005</v>
      </c>
      <c r="I214" s="125">
        <f t="shared" si="69"/>
        <v>0.75646057050696225</v>
      </c>
    </row>
    <row r="215" spans="1:11" ht="14.25" hidden="1" customHeight="1" x14ac:dyDescent="0.2">
      <c r="A215" s="205" t="s">
        <v>490</v>
      </c>
      <c r="B215" s="207" t="s">
        <v>491</v>
      </c>
      <c r="C215" s="121">
        <f>SUM('[5]Presu-Unidades Ejec.-2018'!C218)</f>
        <v>0</v>
      </c>
      <c r="D215" s="126"/>
      <c r="E215" s="121">
        <f>+C215+D215</f>
        <v>0</v>
      </c>
      <c r="F215" s="123">
        <f>+'[5]Total Programa Mensual'!I218+'[5]Total Programa Mensual'!V218+'[5]Total Programa Mensual'!AI218+'[5]Total Programa Mensual'!AV218+'[5]Total Programa Mensual'!BI218</f>
        <v>0</v>
      </c>
      <c r="G215" s="123">
        <f>SUM('[5]Total Programa Mensual'!C218)</f>
        <v>0</v>
      </c>
      <c r="H215" s="124">
        <f t="shared" si="70"/>
        <v>0</v>
      </c>
      <c r="I215" s="125">
        <f t="shared" si="69"/>
        <v>0</v>
      </c>
    </row>
    <row r="216" spans="1:11" ht="14.25" customHeight="1" x14ac:dyDescent="0.2">
      <c r="A216" s="205" t="s">
        <v>492</v>
      </c>
      <c r="B216" s="207" t="s">
        <v>493</v>
      </c>
      <c r="C216" s="121">
        <f>SUM('[5]Presu-Unidades Ejec.-2018'!C219)</f>
        <v>6565470.1900000004</v>
      </c>
      <c r="D216" s="126"/>
      <c r="E216" s="121">
        <f t="shared" ref="E216:E221" si="71">+C216+D216</f>
        <v>6565470.1900000004</v>
      </c>
      <c r="F216" s="123">
        <f>+'[5]Total Programa Mensual'!I219+'[5]Total Programa Mensual'!V219+'[5]Total Programa Mensual'!AI219+'[5]Total Programa Mensual'!AV219+'[5]Total Programa Mensual'!BI219</f>
        <v>610460</v>
      </c>
      <c r="G216" s="123">
        <f>SUM('[5]Total Programa Mensual'!C219)</f>
        <v>2480800</v>
      </c>
      <c r="H216" s="124">
        <f t="shared" si="70"/>
        <v>4084670.1900000004</v>
      </c>
      <c r="I216" s="125">
        <f t="shared" si="69"/>
        <v>0.62214435094404108</v>
      </c>
    </row>
    <row r="217" spans="1:11" ht="14.25" hidden="1" customHeight="1" x14ac:dyDescent="0.2">
      <c r="A217" s="205" t="s">
        <v>494</v>
      </c>
      <c r="B217" s="208" t="s">
        <v>495</v>
      </c>
      <c r="C217" s="121">
        <f>SUM('[5]Presu-Unidades Ejec.-2018'!C220)</f>
        <v>0</v>
      </c>
      <c r="D217" s="126"/>
      <c r="E217" s="121">
        <f t="shared" si="71"/>
        <v>0</v>
      </c>
      <c r="F217" s="123">
        <f>+'[5]Total Programa Mensual'!I220+'[5]Total Programa Mensual'!V220+'[5]Total Programa Mensual'!AI220+'[5]Total Programa Mensual'!AV220+'[5]Total Programa Mensual'!BI220</f>
        <v>0</v>
      </c>
      <c r="G217" s="123">
        <f>SUM('[5]Total Programa Mensual'!C220)</f>
        <v>0</v>
      </c>
      <c r="H217" s="124">
        <f t="shared" si="70"/>
        <v>0</v>
      </c>
      <c r="I217" s="125">
        <f t="shared" si="69"/>
        <v>0</v>
      </c>
    </row>
    <row r="218" spans="1:11" ht="14.25" customHeight="1" x14ac:dyDescent="0.2">
      <c r="A218" s="205" t="s">
        <v>496</v>
      </c>
      <c r="B218" s="208" t="s">
        <v>497</v>
      </c>
      <c r="C218" s="121">
        <f>SUM('[5]Presu-Unidades Ejec.-2018'!C221)</f>
        <v>44464312.700000003</v>
      </c>
      <c r="D218" s="126"/>
      <c r="E218" s="121">
        <f t="shared" si="71"/>
        <v>44464312.700000003</v>
      </c>
      <c r="F218" s="123">
        <f>+'[5]Total Programa Mensual'!I221+'[5]Total Programa Mensual'!V221+'[5]Total Programa Mensual'!AI221+'[5]Total Programa Mensual'!AV221+'[5]Total Programa Mensual'!BI221</f>
        <v>1739361.68</v>
      </c>
      <c r="G218" s="123">
        <f>SUM('[5]Total Programa Mensual'!C221)</f>
        <v>14214602.91</v>
      </c>
      <c r="H218" s="124">
        <f t="shared" si="70"/>
        <v>30249709.790000003</v>
      </c>
      <c r="I218" s="125">
        <f t="shared" si="69"/>
        <v>0.68031434544134983</v>
      </c>
    </row>
    <row r="219" spans="1:11" ht="14.25" customHeight="1" x14ac:dyDescent="0.2">
      <c r="A219" s="205" t="s">
        <v>498</v>
      </c>
      <c r="B219" s="208" t="s">
        <v>499</v>
      </c>
      <c r="C219" s="121">
        <f>SUM('[5]Presu-Unidades Ejec.-2018'!C222)</f>
        <v>41413656.350000001</v>
      </c>
      <c r="D219" s="126"/>
      <c r="E219" s="121">
        <f t="shared" si="71"/>
        <v>41413656.350000001</v>
      </c>
      <c r="F219" s="123">
        <f>+'[5]Total Programa Mensual'!I222+'[5]Total Programa Mensual'!V222+'[5]Total Programa Mensual'!AI222+'[5]Total Programa Mensual'!AV222+'[5]Total Programa Mensual'!BI222</f>
        <v>1997020</v>
      </c>
      <c r="G219" s="123">
        <f>SUM('[5]Total Programa Mensual'!C222)</f>
        <v>16700900</v>
      </c>
      <c r="H219" s="124">
        <f t="shared" si="70"/>
        <v>24712756.350000001</v>
      </c>
      <c r="I219" s="125">
        <f t="shared" si="69"/>
        <v>0.59672964253976091</v>
      </c>
    </row>
    <row r="220" spans="1:11" ht="14.25" customHeight="1" x14ac:dyDescent="0.2">
      <c r="A220" s="209" t="s">
        <v>500</v>
      </c>
      <c r="B220" s="210" t="s">
        <v>501</v>
      </c>
      <c r="C220" s="121">
        <f>SUM('[5]Presu-Unidades Ejec.-2018'!C223)</f>
        <v>16896920.559999999</v>
      </c>
      <c r="D220" s="126"/>
      <c r="E220" s="121">
        <f t="shared" si="71"/>
        <v>16896920.559999999</v>
      </c>
      <c r="F220" s="123">
        <f>+'[5]Total Programa Mensual'!I223+'[5]Total Programa Mensual'!V223+'[5]Total Programa Mensual'!AI223+'[5]Total Programa Mensual'!AV223+'[5]Total Programa Mensual'!BI223</f>
        <v>0</v>
      </c>
      <c r="G220" s="123">
        <f>SUM('[5]Total Programa Mensual'!C223)</f>
        <v>676260</v>
      </c>
      <c r="H220" s="124">
        <f t="shared" si="70"/>
        <v>16220660.559999999</v>
      </c>
      <c r="I220" s="125">
        <f t="shared" si="69"/>
        <v>0.95997732263706637</v>
      </c>
    </row>
    <row r="221" spans="1:11" ht="14.25" hidden="1" customHeight="1" x14ac:dyDescent="0.2">
      <c r="A221" s="209" t="s">
        <v>502</v>
      </c>
      <c r="B221" s="210" t="s">
        <v>503</v>
      </c>
      <c r="C221" s="121">
        <f>SUM('[5]Presu-Unidades Ejec.-2018'!C224)</f>
        <v>0</v>
      </c>
      <c r="D221" s="126"/>
      <c r="E221" s="121">
        <f t="shared" si="71"/>
        <v>0</v>
      </c>
      <c r="F221" s="123">
        <f>+'[5]Total Programa Mensual'!I224+'[5]Total Programa Mensual'!V224+'[5]Total Programa Mensual'!AI224+'[5]Total Programa Mensual'!AV224+'[5]Total Programa Mensual'!BI224</f>
        <v>0</v>
      </c>
      <c r="G221" s="123">
        <f>SUM('[5]Total Programa Mensual'!C224)</f>
        <v>0</v>
      </c>
      <c r="H221" s="124">
        <f t="shared" si="70"/>
        <v>0</v>
      </c>
      <c r="I221" s="125">
        <f t="shared" si="69"/>
        <v>0</v>
      </c>
    </row>
    <row r="222" spans="1:11" ht="14.25" customHeight="1" x14ac:dyDescent="0.2">
      <c r="A222" s="209" t="s">
        <v>504</v>
      </c>
      <c r="B222" s="210" t="s">
        <v>505</v>
      </c>
      <c r="C222" s="121">
        <f>SUM('[5]Presu-Unidades Ejec.-2018'!C225)</f>
        <v>2934437.84</v>
      </c>
      <c r="D222" s="126"/>
      <c r="E222" s="121">
        <f>+C222+D222</f>
        <v>2934437.84</v>
      </c>
      <c r="F222" s="123">
        <f>+'[5]Total Programa Mensual'!I225+'[5]Total Programa Mensual'!V225+'[5]Total Programa Mensual'!AI225+'[5]Total Programa Mensual'!AV225+'[5]Total Programa Mensual'!BI225</f>
        <v>0</v>
      </c>
      <c r="G222" s="123">
        <f>SUM('[5]Total Programa Mensual'!C225)</f>
        <v>0</v>
      </c>
      <c r="H222" s="124">
        <f t="shared" si="70"/>
        <v>2934437.84</v>
      </c>
      <c r="I222" s="125">
        <f t="shared" si="69"/>
        <v>1</v>
      </c>
    </row>
    <row r="223" spans="1:11" ht="14.25" customHeight="1" x14ac:dyDescent="0.2">
      <c r="A223" s="209" t="s">
        <v>506</v>
      </c>
      <c r="B223" s="210" t="s">
        <v>507</v>
      </c>
      <c r="C223" s="121">
        <f>SUM('[5]Presu-Unidades Ejec.-2018'!C226)</f>
        <v>3946030.97</v>
      </c>
      <c r="D223" s="126"/>
      <c r="E223" s="121">
        <f>+C223+D223</f>
        <v>3946030.97</v>
      </c>
      <c r="F223" s="123">
        <f>+'[5]Total Programa Mensual'!I226+'[5]Total Programa Mensual'!V226+'[5]Total Programa Mensual'!AI226+'[5]Total Programa Mensual'!AV226+'[5]Total Programa Mensual'!BI226</f>
        <v>123500</v>
      </c>
      <c r="G223" s="123">
        <f>SUM('[5]Total Programa Mensual'!C226)</f>
        <v>290860</v>
      </c>
      <c r="H223" s="124">
        <f>SUM(E223-G223)</f>
        <v>3655170.97</v>
      </c>
      <c r="I223" s="125">
        <f t="shared" si="69"/>
        <v>0.92629049234248662</v>
      </c>
    </row>
    <row r="224" spans="1:11" ht="14.25" hidden="1" customHeight="1" x14ac:dyDescent="0.2">
      <c r="A224" s="209" t="s">
        <v>508</v>
      </c>
      <c r="B224" s="210" t="s">
        <v>509</v>
      </c>
      <c r="C224" s="121">
        <f>SUM('[5]Presu-Unidades Ejec.-2018'!C227)</f>
        <v>0</v>
      </c>
      <c r="D224" s="122"/>
      <c r="E224" s="121">
        <f>+C224+D224</f>
        <v>0</v>
      </c>
      <c r="F224" s="123">
        <f>+'[5]Total Programa Mensual'!I227+'[5]Total Programa Mensual'!V227+'[5]Total Programa Mensual'!AI227+'[5]Total Programa Mensual'!AV227+'[5]Total Programa Mensual'!BI227</f>
        <v>0</v>
      </c>
      <c r="G224" s="123">
        <f>SUM('[5]Total Programa Mensual'!C227)</f>
        <v>0</v>
      </c>
      <c r="H224" s="124">
        <f>SUM(E224-G224)</f>
        <v>0</v>
      </c>
      <c r="I224" s="125">
        <f t="shared" si="69"/>
        <v>0</v>
      </c>
    </row>
    <row r="225" spans="1:11" ht="14.25" customHeight="1" x14ac:dyDescent="0.2">
      <c r="A225" s="209" t="s">
        <v>510</v>
      </c>
      <c r="B225" s="210" t="s">
        <v>511</v>
      </c>
      <c r="C225" s="121">
        <f>SUM('[5]Presu-Unidades Ejec.-2018'!C228)</f>
        <v>3446887.25</v>
      </c>
      <c r="D225" s="122"/>
      <c r="E225" s="121">
        <f>+C225+D225</f>
        <v>3446887.25</v>
      </c>
      <c r="F225" s="123">
        <f>+'[5]Total Programa Mensual'!I228+'[5]Total Programa Mensual'!V228+'[5]Total Programa Mensual'!AI228+'[5]Total Programa Mensual'!AV228+'[5]Total Programa Mensual'!BI228</f>
        <v>0</v>
      </c>
      <c r="G225" s="123">
        <f>SUM('[5]Total Programa Mensual'!C228)</f>
        <v>0</v>
      </c>
      <c r="H225" s="124">
        <f>SUM(E225-G225)</f>
        <v>3446887.25</v>
      </c>
      <c r="I225" s="125">
        <f t="shared" si="69"/>
        <v>1</v>
      </c>
    </row>
    <row r="226" spans="1:11" ht="14.25" customHeight="1" x14ac:dyDescent="0.2">
      <c r="A226" s="209" t="s">
        <v>512</v>
      </c>
      <c r="B226" s="210" t="s">
        <v>513</v>
      </c>
      <c r="C226" s="121">
        <f>SUM('[5]Presu-Unidades Ejec.-2018'!C229)</f>
        <v>4769755.58</v>
      </c>
      <c r="D226" s="122"/>
      <c r="E226" s="121">
        <f>+C226+D226</f>
        <v>4769755.58</v>
      </c>
      <c r="F226" s="123">
        <f>+'[5]Total Programa Mensual'!I229+'[5]Total Programa Mensual'!V229+'[5]Total Programa Mensual'!AI229+'[5]Total Programa Mensual'!AV229+'[5]Total Programa Mensual'!BI229</f>
        <v>0</v>
      </c>
      <c r="G226" s="123">
        <f>SUM('[5]Total Programa Mensual'!C229)</f>
        <v>0</v>
      </c>
      <c r="H226" s="124">
        <f>SUM(E226-G226)</f>
        <v>4769755.58</v>
      </c>
      <c r="I226" s="125">
        <f t="shared" si="69"/>
        <v>1</v>
      </c>
    </row>
    <row r="227" spans="1:11" s="89" customFormat="1" ht="14.25" customHeight="1" x14ac:dyDescent="0.2">
      <c r="A227" s="211" t="s">
        <v>514</v>
      </c>
      <c r="B227" s="212" t="s">
        <v>515</v>
      </c>
      <c r="C227" s="129">
        <f t="shared" ref="C227:H227" si="72">SUM(C228)</f>
        <v>880000</v>
      </c>
      <c r="D227" s="128">
        <f>+D228</f>
        <v>0</v>
      </c>
      <c r="E227" s="129">
        <f t="shared" si="72"/>
        <v>880000</v>
      </c>
      <c r="F227" s="130">
        <f t="shared" si="72"/>
        <v>0</v>
      </c>
      <c r="G227" s="130">
        <f t="shared" si="72"/>
        <v>0</v>
      </c>
      <c r="H227" s="129">
        <f t="shared" si="72"/>
        <v>880000</v>
      </c>
      <c r="I227" s="131">
        <f t="shared" si="69"/>
        <v>1</v>
      </c>
      <c r="J227"/>
      <c r="K227"/>
    </row>
    <row r="228" spans="1:11" s="166" customFormat="1" ht="14.25" customHeight="1" x14ac:dyDescent="0.2">
      <c r="A228" s="213" t="s">
        <v>516</v>
      </c>
      <c r="B228" s="214" t="s">
        <v>517</v>
      </c>
      <c r="C228" s="121">
        <f>SUM('[5]Presu-Unidades Ejec.-2018'!C231)</f>
        <v>880000</v>
      </c>
      <c r="D228" s="126"/>
      <c r="E228" s="121">
        <f>+C228+D228</f>
        <v>880000</v>
      </c>
      <c r="F228" s="123">
        <f>+'[5]Total Programa Mensual'!I231+'[5]Total Programa Mensual'!V231+'[5]Total Programa Mensual'!AI231+'[5]Total Programa Mensual'!AV231+'[5]Total Programa Mensual'!BI231</f>
        <v>0</v>
      </c>
      <c r="G228" s="123">
        <f>SUM('[5]Total Programa Mensual'!C231)</f>
        <v>0</v>
      </c>
      <c r="H228" s="164">
        <f>SUM(E228-G228)</f>
        <v>880000</v>
      </c>
      <c r="I228" s="165">
        <f t="shared" si="69"/>
        <v>1</v>
      </c>
      <c r="J228"/>
      <c r="K228"/>
    </row>
    <row r="229" spans="1:11" s="89" customFormat="1" ht="14.25" customHeight="1" x14ac:dyDescent="0.2">
      <c r="A229" s="215">
        <v>6.05</v>
      </c>
      <c r="B229" s="89" t="s">
        <v>518</v>
      </c>
      <c r="C229" s="129">
        <f t="shared" ref="C229:H229" si="73">+C230</f>
        <v>1902497145.6699998</v>
      </c>
      <c r="D229" s="128">
        <f t="shared" si="73"/>
        <v>0</v>
      </c>
      <c r="E229" s="129">
        <f t="shared" si="73"/>
        <v>1902497145.6699998</v>
      </c>
      <c r="F229" s="130">
        <f t="shared" si="73"/>
        <v>141045036.25000003</v>
      </c>
      <c r="G229" s="130">
        <f t="shared" si="73"/>
        <v>584678691.75</v>
      </c>
      <c r="H229" s="129">
        <f t="shared" si="73"/>
        <v>1317818453.9200001</v>
      </c>
      <c r="I229" s="131">
        <f t="shared" si="69"/>
        <v>0.69267828176210255</v>
      </c>
      <c r="J229"/>
      <c r="K229"/>
    </row>
    <row r="230" spans="1:11" s="89" customFormat="1" ht="14.25" customHeight="1" x14ac:dyDescent="0.2">
      <c r="A230" s="194" t="s">
        <v>519</v>
      </c>
      <c r="B230" s="89" t="s">
        <v>518</v>
      </c>
      <c r="C230" s="129">
        <f t="shared" ref="C230:H230" si="74">SUM(C231:C239)</f>
        <v>1902497145.6699998</v>
      </c>
      <c r="D230" s="128">
        <f t="shared" si="74"/>
        <v>0</v>
      </c>
      <c r="E230" s="129">
        <f>SUM(E231:E239)</f>
        <v>1902497145.6699998</v>
      </c>
      <c r="F230" s="130">
        <f>SUM(F231:F239)</f>
        <v>141045036.25000003</v>
      </c>
      <c r="G230" s="130">
        <f>SUM(G231:G239)</f>
        <v>584678691.75</v>
      </c>
      <c r="H230" s="129">
        <f t="shared" si="74"/>
        <v>1317818453.9200001</v>
      </c>
      <c r="I230" s="131">
        <f t="shared" si="69"/>
        <v>0.69267828176210255</v>
      </c>
      <c r="J230"/>
      <c r="K230"/>
    </row>
    <row r="231" spans="1:11" ht="14.25" customHeight="1" x14ac:dyDescent="0.2">
      <c r="A231" s="205" t="s">
        <v>520</v>
      </c>
      <c r="B231" s="216" t="s">
        <v>521</v>
      </c>
      <c r="C231" s="121">
        <f>SUM('[5]Presu-Unidades Ejec.-2018'!C234)</f>
        <v>844395314.92999995</v>
      </c>
      <c r="D231" s="126"/>
      <c r="E231" s="121">
        <f t="shared" ref="E231:E239" si="75">+C231+D231</f>
        <v>844395314.92999995</v>
      </c>
      <c r="F231" s="123">
        <f>+'[5]Total Programa Mensual'!I234+'[5]Total Programa Mensual'!V234+'[5]Total Programa Mensual'!AI234+'[5]Total Programa Mensual'!AV234+'[5]Total Programa Mensual'!BI234</f>
        <v>58496229.740000002</v>
      </c>
      <c r="G231" s="123">
        <f>SUM('[5]Total Programa Mensual'!C234)</f>
        <v>334174037.24000001</v>
      </c>
      <c r="H231" s="124">
        <f t="shared" ref="H231:H239" si="76">SUM(E231-G231)</f>
        <v>510221277.68999994</v>
      </c>
      <c r="I231" s="125">
        <f t="shared" si="69"/>
        <v>0.60424456255100978</v>
      </c>
    </row>
    <row r="232" spans="1:11" ht="14.25" customHeight="1" x14ac:dyDescent="0.2">
      <c r="A232" s="205" t="s">
        <v>522</v>
      </c>
      <c r="B232" s="217" t="s">
        <v>523</v>
      </c>
      <c r="C232" s="121">
        <f>SUM('[5]Presu-Unidades Ejec.-2018'!C235)</f>
        <v>453014388.44999999</v>
      </c>
      <c r="D232" s="126"/>
      <c r="E232" s="121">
        <f t="shared" si="75"/>
        <v>453014388.44999999</v>
      </c>
      <c r="F232" s="123">
        <f>+'[5]Total Programa Mensual'!I235+'[5]Total Programa Mensual'!V235+'[5]Total Programa Mensual'!AI235+'[5]Total Programa Mensual'!AV235+'[5]Total Programa Mensual'!BI235</f>
        <v>33944469.5</v>
      </c>
      <c r="G232" s="123">
        <f>SUM('[5]Total Programa Mensual'!C235)</f>
        <v>139309282.34999999</v>
      </c>
      <c r="H232" s="124">
        <f t="shared" si="76"/>
        <v>313705106.10000002</v>
      </c>
      <c r="I232" s="125">
        <f t="shared" si="69"/>
        <v>0.69248375790744721</v>
      </c>
    </row>
    <row r="233" spans="1:11" ht="14.25" hidden="1" customHeight="1" x14ac:dyDescent="0.2">
      <c r="A233" s="205" t="s">
        <v>524</v>
      </c>
      <c r="B233" s="207" t="s">
        <v>525</v>
      </c>
      <c r="C233" s="121">
        <f>SUM('[5]Presu-Unidades Ejec.-2018'!C236)</f>
        <v>0</v>
      </c>
      <c r="D233" s="126"/>
      <c r="E233" s="121">
        <f t="shared" si="75"/>
        <v>0</v>
      </c>
      <c r="F233" s="123">
        <f>+'[5]Total Programa Mensual'!I236+'[5]Total Programa Mensual'!V236+'[5]Total Programa Mensual'!AI236+'[5]Total Programa Mensual'!AV236+'[5]Total Programa Mensual'!BI236</f>
        <v>0</v>
      </c>
      <c r="G233" s="123">
        <f>SUM('[5]Total Programa Mensual'!C236)</f>
        <v>0</v>
      </c>
      <c r="H233" s="124">
        <f t="shared" si="76"/>
        <v>0</v>
      </c>
      <c r="I233" s="125">
        <f t="shared" si="69"/>
        <v>0</v>
      </c>
    </row>
    <row r="234" spans="1:11" ht="14.25" customHeight="1" x14ac:dyDescent="0.2">
      <c r="A234" s="205" t="s">
        <v>526</v>
      </c>
      <c r="B234" s="190" t="s">
        <v>527</v>
      </c>
      <c r="C234" s="121">
        <f>SUM('[5]Presu-Unidades Ejec.-2018'!C237)</f>
        <v>531257407.61000001</v>
      </c>
      <c r="D234" s="126"/>
      <c r="E234" s="121">
        <f t="shared" si="75"/>
        <v>531257407.61000001</v>
      </c>
      <c r="F234" s="123">
        <f>+'[5]Total Programa Mensual'!I237+'[5]Total Programa Mensual'!V237+'[5]Total Programa Mensual'!AI237+'[5]Total Programa Mensual'!AV237+'[5]Total Programa Mensual'!BI237</f>
        <v>42758821.68</v>
      </c>
      <c r="G234" s="123">
        <f>SUM('[5]Total Programa Mensual'!C237)</f>
        <v>94362777.430000007</v>
      </c>
      <c r="H234" s="124">
        <f t="shared" si="76"/>
        <v>436894630.18000001</v>
      </c>
      <c r="I234" s="125">
        <f t="shared" si="69"/>
        <v>0.82237842507549108</v>
      </c>
    </row>
    <row r="235" spans="1:11" ht="14.25" customHeight="1" x14ac:dyDescent="0.2">
      <c r="A235" s="213" t="s">
        <v>528</v>
      </c>
      <c r="B235" s="218" t="s">
        <v>529</v>
      </c>
      <c r="C235" s="121">
        <f>SUM('[5]Presu-Unidades Ejec.-2018'!C238)</f>
        <v>60430034.68</v>
      </c>
      <c r="D235" s="126"/>
      <c r="E235" s="121">
        <f>+C235+D235</f>
        <v>60430034.68</v>
      </c>
      <c r="F235" s="123">
        <f>+'[5]Total Programa Mensual'!I238+'[5]Total Programa Mensual'!V238+'[5]Total Programa Mensual'!AI238+'[5]Total Programa Mensual'!AV238+'[5]Total Programa Mensual'!BI238</f>
        <v>3845515.33</v>
      </c>
      <c r="G235" s="123">
        <f>SUM('[5]Total Programa Mensual'!C238)</f>
        <v>11832594.73</v>
      </c>
      <c r="H235" s="124">
        <f>SUM(E235-G235)</f>
        <v>48597439.950000003</v>
      </c>
      <c r="I235" s="125">
        <f t="shared" si="69"/>
        <v>0.80419348106189115</v>
      </c>
    </row>
    <row r="236" spans="1:11" ht="14.25" customHeight="1" x14ac:dyDescent="0.2">
      <c r="A236" s="205" t="s">
        <v>530</v>
      </c>
      <c r="B236" s="207" t="s">
        <v>531</v>
      </c>
      <c r="C236" s="121">
        <f>SUM('[5]Presu-Unidades Ejec.-2018'!C239)</f>
        <v>13400000</v>
      </c>
      <c r="D236" s="126"/>
      <c r="E236" s="121">
        <f>+C236+D236</f>
        <v>13400000</v>
      </c>
      <c r="F236" s="123">
        <f>+'[5]Total Programa Mensual'!I239+'[5]Total Programa Mensual'!V239+'[5]Total Programa Mensual'!AI239+'[5]Total Programa Mensual'!AV239+'[5]Total Programa Mensual'!BI239</f>
        <v>2000000</v>
      </c>
      <c r="G236" s="123">
        <f>SUM('[5]Total Programa Mensual'!C239)</f>
        <v>5000000</v>
      </c>
      <c r="H236" s="124">
        <f>SUM(E236-G236)</f>
        <v>8400000</v>
      </c>
      <c r="I236" s="125">
        <f t="shared" si="69"/>
        <v>0.62686567164179108</v>
      </c>
    </row>
    <row r="237" spans="1:11" ht="14.25" hidden="1" customHeight="1" x14ac:dyDescent="0.2">
      <c r="A237" s="219" t="s">
        <v>532</v>
      </c>
      <c r="B237" s="220" t="s">
        <v>533</v>
      </c>
      <c r="C237" s="121">
        <f>SUM('[5]Presu-Unidades Ejec.-2018'!C240)</f>
        <v>0</v>
      </c>
      <c r="D237" s="126"/>
      <c r="E237" s="121">
        <f>+C237+D237</f>
        <v>0</v>
      </c>
      <c r="F237" s="123">
        <f>+'[5]Total Programa Mensual'!I240+'[5]Total Programa Mensual'!V240+'[5]Total Programa Mensual'!AI240+'[5]Total Programa Mensual'!AV240+'[5]Total Programa Mensual'!BI240</f>
        <v>0</v>
      </c>
      <c r="G237" s="123">
        <f>SUM('[5]Total Programa Mensual'!C240)</f>
        <v>0</v>
      </c>
      <c r="H237" s="124">
        <f>SUM(E237-G237)</f>
        <v>0</v>
      </c>
      <c r="I237" s="125">
        <f t="shared" si="69"/>
        <v>0</v>
      </c>
    </row>
    <row r="238" spans="1:11" ht="14.25" hidden="1" customHeight="1" x14ac:dyDescent="0.2">
      <c r="A238" s="219" t="s">
        <v>534</v>
      </c>
      <c r="B238" s="220" t="s">
        <v>535</v>
      </c>
      <c r="C238" s="121">
        <f>SUM('[5]Presu-Unidades Ejec.-2018'!C241)</f>
        <v>0</v>
      </c>
      <c r="D238" s="126"/>
      <c r="E238" s="121">
        <f t="shared" si="75"/>
        <v>0</v>
      </c>
      <c r="F238" s="123">
        <f>+'[5]Total Programa Mensual'!I241+'[5]Total Programa Mensual'!V241+'[5]Total Programa Mensual'!AI241+'[5]Total Programa Mensual'!AV241+'[5]Total Programa Mensual'!BI241</f>
        <v>0</v>
      </c>
      <c r="G238" s="123">
        <f>SUM('[5]Total Programa Mensual'!C241)</f>
        <v>0</v>
      </c>
      <c r="H238" s="124">
        <f t="shared" si="76"/>
        <v>0</v>
      </c>
      <c r="I238" s="125">
        <f>IF(E238=0,0,+H238/E238)</f>
        <v>0</v>
      </c>
    </row>
    <row r="239" spans="1:11" ht="15" hidden="1" customHeight="1" x14ac:dyDescent="0.2">
      <c r="A239" s="219" t="s">
        <v>536</v>
      </c>
      <c r="B239" s="221" t="s">
        <v>537</v>
      </c>
      <c r="C239" s="121">
        <f>SUM('[5]Presu-Unidades Ejec.-2018'!C242)</f>
        <v>0</v>
      </c>
      <c r="D239" s="126"/>
      <c r="E239" s="121">
        <f t="shared" si="75"/>
        <v>0</v>
      </c>
      <c r="F239" s="123">
        <f>+'[5]Total Programa Mensual'!I242+'[5]Total Programa Mensual'!V242+'[5]Total Programa Mensual'!AI242+'[5]Total Programa Mensual'!AV242+'[5]Total Programa Mensual'!BI242</f>
        <v>0</v>
      </c>
      <c r="G239" s="123">
        <f>SUM('[5]Total Programa Mensual'!C242)</f>
        <v>0</v>
      </c>
      <c r="H239" s="124">
        <f t="shared" si="76"/>
        <v>0</v>
      </c>
      <c r="I239" s="125">
        <f t="shared" si="69"/>
        <v>0</v>
      </c>
    </row>
    <row r="240" spans="1:11" ht="12" customHeight="1" x14ac:dyDescent="0.2">
      <c r="A240" s="116" t="s">
        <v>538</v>
      </c>
      <c r="B240" s="135" t="s">
        <v>539</v>
      </c>
      <c r="C240" s="129">
        <f t="shared" ref="C240:H240" si="77">SUM(C241:C242)</f>
        <v>110250000</v>
      </c>
      <c r="D240" s="128">
        <f>SUM(D241:D242)</f>
        <v>0</v>
      </c>
      <c r="E240" s="129">
        <f t="shared" si="77"/>
        <v>110250000</v>
      </c>
      <c r="F240" s="130">
        <f t="shared" si="77"/>
        <v>0</v>
      </c>
      <c r="G240" s="130">
        <f t="shared" si="77"/>
        <v>0</v>
      </c>
      <c r="H240" s="129">
        <f t="shared" si="77"/>
        <v>110250000</v>
      </c>
      <c r="I240" s="131">
        <f t="shared" si="69"/>
        <v>1</v>
      </c>
    </row>
    <row r="241" spans="1:11" x14ac:dyDescent="0.2">
      <c r="A241" s="222" t="s">
        <v>540</v>
      </c>
      <c r="B241" s="223" t="s">
        <v>541</v>
      </c>
      <c r="C241" s="155">
        <f>SUM('[5]Presu-Unidades Ejec.-2018'!C244)</f>
        <v>110250000</v>
      </c>
      <c r="D241" s="224"/>
      <c r="E241" s="155">
        <f>+C241+D241</f>
        <v>110250000</v>
      </c>
      <c r="F241" s="145">
        <f>+'[5]Total Programa Mensual'!I244+'[5]Total Programa Mensual'!V244+'[5]Total Programa Mensual'!AI244+'[5]Total Programa Mensual'!AV244+'[5]Total Programa Mensual'!BI244</f>
        <v>0</v>
      </c>
      <c r="G241" s="155">
        <f>SUM('[5]Total Programa Mensual'!C244)</f>
        <v>0</v>
      </c>
      <c r="H241" s="155">
        <f>SUM(E241-G241)</f>
        <v>110250000</v>
      </c>
      <c r="I241" s="147">
        <f t="shared" si="69"/>
        <v>1</v>
      </c>
    </row>
    <row r="242" spans="1:11" ht="15" hidden="1" customHeight="1" x14ac:dyDescent="0.2">
      <c r="A242" s="222" t="s">
        <v>542</v>
      </c>
      <c r="B242" s="223" t="s">
        <v>543</v>
      </c>
      <c r="C242" s="155"/>
      <c r="D242" s="126"/>
      <c r="E242" s="155">
        <f>+C242+D242</f>
        <v>0</v>
      </c>
      <c r="F242" s="123">
        <f>SUM('[5]Total Programa Mensual'!E245+'[5]Total Programa Mensual'!R245+'[5]Total Programa Mensual'!AE245+'[5]Total Programa Mensual'!AR245+'[5]Total Programa Mensual'!BE245)</f>
        <v>0</v>
      </c>
      <c r="G242" s="123">
        <f>SUM('[5]Total Programa Mensual'!C245)</f>
        <v>0</v>
      </c>
      <c r="H242" s="146">
        <f>SUM(E242-G242)</f>
        <v>0</v>
      </c>
      <c r="I242" s="147">
        <f>IF(E242=0,0,+H242/E242)</f>
        <v>0</v>
      </c>
    </row>
    <row r="243" spans="1:11" s="89" customFormat="1" x14ac:dyDescent="0.2">
      <c r="A243" s="225" t="s">
        <v>544</v>
      </c>
      <c r="B243" s="226" t="s">
        <v>66</v>
      </c>
      <c r="C243" s="170">
        <f t="shared" ref="C243:H243" si="78">SUM(C244+C253+C277)</f>
        <v>118973915612.58</v>
      </c>
      <c r="D243" s="171">
        <f t="shared" si="78"/>
        <v>0</v>
      </c>
      <c r="E243" s="170">
        <f t="shared" si="78"/>
        <v>118973915612.58</v>
      </c>
      <c r="F243" s="172">
        <f>SUM(F244+F253+F277)</f>
        <v>9684808530.0100021</v>
      </c>
      <c r="G243" s="172">
        <f t="shared" si="78"/>
        <v>42144129104.030006</v>
      </c>
      <c r="H243" s="170">
        <f t="shared" si="78"/>
        <v>76829786508.550003</v>
      </c>
      <c r="I243" s="115">
        <f t="shared" si="69"/>
        <v>0.64577000860200495</v>
      </c>
      <c r="J243"/>
      <c r="K243"/>
    </row>
    <row r="244" spans="1:11" s="89" customFormat="1" ht="15" customHeight="1" x14ac:dyDescent="0.2">
      <c r="A244" s="227">
        <v>7.01</v>
      </c>
      <c r="B244" s="228" t="s">
        <v>545</v>
      </c>
      <c r="C244" s="113">
        <f t="shared" ref="C244:H244" si="79">+C245+C247</f>
        <v>14735357853.549999</v>
      </c>
      <c r="D244" s="128">
        <f t="shared" si="79"/>
        <v>0</v>
      </c>
      <c r="E244" s="113">
        <f t="shared" si="79"/>
        <v>14735357853.549999</v>
      </c>
      <c r="F244" s="114">
        <f t="shared" si="79"/>
        <v>360555654.46000004</v>
      </c>
      <c r="G244" s="113">
        <f t="shared" si="79"/>
        <v>1455875907.3600001</v>
      </c>
      <c r="H244" s="113">
        <f t="shared" si="79"/>
        <v>13279481946.189999</v>
      </c>
      <c r="I244" s="151">
        <f t="shared" si="69"/>
        <v>0.90119846957030258</v>
      </c>
      <c r="J244"/>
      <c r="K244"/>
    </row>
    <row r="245" spans="1:11" s="89" customFormat="1" ht="15" hidden="1" customHeight="1" x14ac:dyDescent="0.2">
      <c r="A245" s="194" t="s">
        <v>546</v>
      </c>
      <c r="B245" s="191" t="s">
        <v>433</v>
      </c>
      <c r="C245" s="129">
        <f t="shared" ref="C245:H245" si="80">SUM(C246)</f>
        <v>0</v>
      </c>
      <c r="D245" s="128">
        <f>SUM(D246)</f>
        <v>0</v>
      </c>
      <c r="E245" s="129">
        <f t="shared" si="80"/>
        <v>0</v>
      </c>
      <c r="F245" s="130">
        <f t="shared" si="80"/>
        <v>0</v>
      </c>
      <c r="G245" s="130">
        <f t="shared" si="80"/>
        <v>0</v>
      </c>
      <c r="H245" s="129">
        <f t="shared" si="80"/>
        <v>0</v>
      </c>
      <c r="I245" s="131">
        <f>IF(E245=0,0,+H245/E245)</f>
        <v>0</v>
      </c>
      <c r="J245"/>
      <c r="K245"/>
    </row>
    <row r="246" spans="1:11" s="89" customFormat="1" ht="15" hidden="1" customHeight="1" x14ac:dyDescent="0.2">
      <c r="A246" s="180" t="s">
        <v>547</v>
      </c>
      <c r="B246" s="181" t="s">
        <v>548</v>
      </c>
      <c r="C246" s="121">
        <f>SUM('[5]Presu-Unidades Ejec.-2018'!C249)</f>
        <v>0</v>
      </c>
      <c r="D246" s="126"/>
      <c r="E246" s="121">
        <f>+C246+D246</f>
        <v>0</v>
      </c>
      <c r="F246" s="123">
        <f>+'[5]Total Programa Mensual'!I249+'[5]Total Programa Mensual'!V249+'[5]Total Programa Mensual'!AI249+'[5]Total Programa Mensual'!AV249+'[5]Total Programa Mensual'!BI249</f>
        <v>0</v>
      </c>
      <c r="G246" s="123">
        <f>SUM('[5]Total Programa Mensual'!C249)</f>
        <v>0</v>
      </c>
      <c r="H246" s="164">
        <f>SUM(E246-G246)</f>
        <v>0</v>
      </c>
      <c r="I246" s="165">
        <f>IF(E246=0,0,+H246/E246)</f>
        <v>0</v>
      </c>
      <c r="J246"/>
      <c r="K246"/>
    </row>
    <row r="247" spans="1:11" ht="15" customHeight="1" x14ac:dyDescent="0.2">
      <c r="A247" s="194" t="s">
        <v>549</v>
      </c>
      <c r="B247" s="191" t="s">
        <v>437</v>
      </c>
      <c r="C247" s="129">
        <f t="shared" ref="C247:H247" si="81">SUM(C248:C252)</f>
        <v>14735357853.549999</v>
      </c>
      <c r="D247" s="128">
        <f>SUM(D248:D252)</f>
        <v>0</v>
      </c>
      <c r="E247" s="129">
        <f t="shared" si="81"/>
        <v>14735357853.549999</v>
      </c>
      <c r="F247" s="130">
        <f t="shared" si="81"/>
        <v>360555654.46000004</v>
      </c>
      <c r="G247" s="130">
        <f t="shared" si="81"/>
        <v>1455875907.3600001</v>
      </c>
      <c r="H247" s="129">
        <f t="shared" si="81"/>
        <v>13279481946.189999</v>
      </c>
      <c r="I247" s="131">
        <f t="shared" si="69"/>
        <v>0.90119846957030258</v>
      </c>
    </row>
    <row r="248" spans="1:11" ht="15" hidden="1" customHeight="1" x14ac:dyDescent="0.2">
      <c r="A248" s="180" t="s">
        <v>550</v>
      </c>
      <c r="B248" s="181" t="s">
        <v>439</v>
      </c>
      <c r="C248" s="121">
        <f>SUM('[5]Presu-Unidades Ejec.-2018'!C251)</f>
        <v>0</v>
      </c>
      <c r="D248" s="126"/>
      <c r="E248" s="121">
        <f>+C248+D248</f>
        <v>0</v>
      </c>
      <c r="F248" s="123">
        <f>SUM('[5]Total Programa Mensual'!E251+'[5]Total Programa Mensual'!R251+'[5]Total Programa Mensual'!AE251+'[5]Total Programa Mensual'!AR251+'[5]Total Programa Mensual'!BE251)</f>
        <v>0</v>
      </c>
      <c r="G248" s="123">
        <f>SUM('[5]Total Programa Mensual'!C251)</f>
        <v>0</v>
      </c>
      <c r="H248" s="121">
        <f>SUM(E248-G248)</f>
        <v>0</v>
      </c>
      <c r="I248" s="125">
        <f t="shared" si="69"/>
        <v>0</v>
      </c>
    </row>
    <row r="249" spans="1:11" s="90" customFormat="1" ht="15" customHeight="1" x14ac:dyDescent="0.2">
      <c r="A249" s="180" t="s">
        <v>551</v>
      </c>
      <c r="B249" s="181" t="s">
        <v>441</v>
      </c>
      <c r="C249" s="121">
        <f>SUM('[5]Presu-Unidades Ejec.-2018'!C252)</f>
        <v>2421085808.6799998</v>
      </c>
      <c r="D249" s="126"/>
      <c r="E249" s="121">
        <f>+C249+D249</f>
        <v>2421085808.6799998</v>
      </c>
      <c r="F249" s="123">
        <f>+'[5]Total Programa Mensual'!I252+'[5]Total Programa Mensual'!V252+'[5]Total Programa Mensual'!AI252+'[5]Total Programa Mensual'!AV252+'[5]Total Programa Mensual'!BI252</f>
        <v>170272409.30000001</v>
      </c>
      <c r="G249" s="123">
        <f>SUM('[5]Total Programa Mensual'!C252)</f>
        <v>715323519.99000001</v>
      </c>
      <c r="H249" s="121">
        <f>SUM(E249-G249)</f>
        <v>1705762288.6899998</v>
      </c>
      <c r="I249" s="125">
        <f t="shared" si="69"/>
        <v>0.70454433402341843</v>
      </c>
      <c r="J249" s="158"/>
      <c r="K249" s="158"/>
    </row>
    <row r="250" spans="1:11" ht="15" customHeight="1" x14ac:dyDescent="0.2">
      <c r="A250" s="180" t="s">
        <v>552</v>
      </c>
      <c r="B250" s="181" t="s">
        <v>443</v>
      </c>
      <c r="C250" s="121">
        <f>SUM('[5]Presu-Unidades Ejec.-2018'!C253)</f>
        <v>144441198.06999999</v>
      </c>
      <c r="D250" s="126"/>
      <c r="E250" s="121">
        <f>+C250+D250</f>
        <v>144441198.06999999</v>
      </c>
      <c r="F250" s="123">
        <f>+'[5]Total Programa Mensual'!I253+'[5]Total Programa Mensual'!V253+'[5]Total Programa Mensual'!AI253+'[5]Total Programa Mensual'!AV253+'[5]Total Programa Mensual'!BI253</f>
        <v>0</v>
      </c>
      <c r="G250" s="123">
        <f>SUM('[5]Total Programa Mensual'!C253)</f>
        <v>12106000</v>
      </c>
      <c r="H250" s="121">
        <f>SUM(E250-G250)</f>
        <v>132335198.06999999</v>
      </c>
      <c r="I250" s="125">
        <f t="shared" si="69"/>
        <v>0.91618734708823779</v>
      </c>
    </row>
    <row r="251" spans="1:11" ht="15" customHeight="1" x14ac:dyDescent="0.2">
      <c r="A251" s="180" t="s">
        <v>553</v>
      </c>
      <c r="B251" s="181" t="s">
        <v>445</v>
      </c>
      <c r="C251" s="121">
        <f>SUM('[5]Presu-Unidades Ejec.-2018'!C254)</f>
        <v>7884928436.6400003</v>
      </c>
      <c r="D251" s="126"/>
      <c r="E251" s="124">
        <f>+C251+D251</f>
        <v>7884928436.6400003</v>
      </c>
      <c r="F251" s="123">
        <f>+'[5]Total Programa Mensual'!I254+'[5]Total Programa Mensual'!V254+'[5]Total Programa Mensual'!AI254+'[5]Total Programa Mensual'!AV254+'[5]Total Programa Mensual'!BI254</f>
        <v>56670753.240000002</v>
      </c>
      <c r="G251" s="123">
        <f>SUM('[5]Total Programa Mensual'!C254)</f>
        <v>141764573.24000001</v>
      </c>
      <c r="H251" s="124">
        <f>SUM(E251-G251)</f>
        <v>7743163863.4000006</v>
      </c>
      <c r="I251" s="125">
        <f>IF(E251=0,0,+H251/E251)</f>
        <v>0.98202081675450059</v>
      </c>
    </row>
    <row r="252" spans="1:11" s="90" customFormat="1" ht="15" customHeight="1" x14ac:dyDescent="0.2">
      <c r="A252" s="180" t="s">
        <v>554</v>
      </c>
      <c r="B252" s="181" t="s">
        <v>447</v>
      </c>
      <c r="C252" s="121">
        <f>SUM('[5]Presu-Unidades Ejec.-2018'!C255)</f>
        <v>4284902410.1599998</v>
      </c>
      <c r="D252" s="126"/>
      <c r="E252" s="124">
        <f>+C252+D252</f>
        <v>4284902410.1599998</v>
      </c>
      <c r="F252" s="123">
        <f>+'[5]Total Programa Mensual'!I255+'[5]Total Programa Mensual'!V255+'[5]Total Programa Mensual'!AI255+'[5]Total Programa Mensual'!AV255+'[5]Total Programa Mensual'!BI255</f>
        <v>133612491.92</v>
      </c>
      <c r="G252" s="123">
        <f>SUM('[5]Total Programa Mensual'!C255)</f>
        <v>586681814.13</v>
      </c>
      <c r="H252" s="124">
        <f>SUM(E252-G252)</f>
        <v>3698220596.0299997</v>
      </c>
      <c r="I252" s="125">
        <f t="shared" si="69"/>
        <v>0.86308163921332037</v>
      </c>
      <c r="J252"/>
      <c r="K252"/>
    </row>
    <row r="253" spans="1:11" s="89" customFormat="1" ht="15" customHeight="1" x14ac:dyDescent="0.2">
      <c r="A253" s="215">
        <v>7.03</v>
      </c>
      <c r="B253" s="212" t="s">
        <v>555</v>
      </c>
      <c r="C253" s="129">
        <f t="shared" ref="C253:H253" si="82">C260+C254</f>
        <v>35667347120.360001</v>
      </c>
      <c r="D253" s="128">
        <f>+D254+D260</f>
        <v>0</v>
      </c>
      <c r="E253" s="129">
        <f t="shared" si="82"/>
        <v>35667347120.360001</v>
      </c>
      <c r="F253" s="130">
        <f t="shared" si="82"/>
        <v>1928838864.5100002</v>
      </c>
      <c r="G253" s="129">
        <f t="shared" si="82"/>
        <v>12289395646.890001</v>
      </c>
      <c r="H253" s="129">
        <f t="shared" si="82"/>
        <v>23377951473.470005</v>
      </c>
      <c r="I253" s="131">
        <f t="shared" si="69"/>
        <v>0.6554440787138095</v>
      </c>
      <c r="J253"/>
      <c r="K253"/>
    </row>
    <row r="254" spans="1:11" s="89" customFormat="1" ht="15" customHeight="1" x14ac:dyDescent="0.2">
      <c r="A254" s="194" t="s">
        <v>556</v>
      </c>
      <c r="B254" s="212" t="s">
        <v>469</v>
      </c>
      <c r="C254" s="129">
        <f t="shared" ref="C254:H254" si="83">SUM(C255:C259)</f>
        <v>2088693238.47</v>
      </c>
      <c r="D254" s="128">
        <f t="shared" si="83"/>
        <v>0</v>
      </c>
      <c r="E254" s="129">
        <f t="shared" si="83"/>
        <v>2088693238.47</v>
      </c>
      <c r="F254" s="130">
        <f t="shared" si="83"/>
        <v>120336958.45</v>
      </c>
      <c r="G254" s="129">
        <f t="shared" si="83"/>
        <v>369018508.44999999</v>
      </c>
      <c r="H254" s="129">
        <f t="shared" si="83"/>
        <v>1719674730.02</v>
      </c>
      <c r="I254" s="131">
        <f t="shared" si="69"/>
        <v>0.82332565565237725</v>
      </c>
      <c r="J254"/>
      <c r="K254"/>
    </row>
    <row r="255" spans="1:11" s="93" customFormat="1" ht="15" customHeight="1" x14ac:dyDescent="0.2">
      <c r="A255" s="229" t="s">
        <v>557</v>
      </c>
      <c r="B255" s="230" t="s">
        <v>558</v>
      </c>
      <c r="C255" s="121">
        <f>SUM('[5]Presu-Unidades Ejec.-2018'!C258)</f>
        <v>1458471656.96</v>
      </c>
      <c r="D255" s="126"/>
      <c r="E255" s="157">
        <f>+C255+D255</f>
        <v>1458471656.96</v>
      </c>
      <c r="F255" s="123">
        <f>+'[5]Total Programa Mensual'!I258+'[5]Total Programa Mensual'!V258+'[5]Total Programa Mensual'!AI258+'[5]Total Programa Mensual'!AV258+'[5]Total Programa Mensual'!BI258</f>
        <v>87836958.450000003</v>
      </c>
      <c r="G255" s="123">
        <f>SUM('[5]Total Programa Mensual'!C258)</f>
        <v>304255508.44999999</v>
      </c>
      <c r="H255" s="123">
        <f>SUM(E255-G255)</f>
        <v>1154216148.51</v>
      </c>
      <c r="I255" s="203">
        <f t="shared" si="69"/>
        <v>0.7913874383516083</v>
      </c>
      <c r="J255"/>
      <c r="K255"/>
    </row>
    <row r="256" spans="1:11" s="93" customFormat="1" ht="15" customHeight="1" x14ac:dyDescent="0.2">
      <c r="A256" s="229" t="s">
        <v>559</v>
      </c>
      <c r="B256" s="230" t="s">
        <v>473</v>
      </c>
      <c r="C256" s="121">
        <f>SUM('[5]Presu-Unidades Ejec.-2018'!C259)</f>
        <v>194017959.02000001</v>
      </c>
      <c r="D256" s="126"/>
      <c r="E256" s="157">
        <f>+C256+D256</f>
        <v>194017959.02000001</v>
      </c>
      <c r="F256" s="123">
        <f>+'[5]Total Programa Mensual'!I259+'[5]Total Programa Mensual'!V259+'[5]Total Programa Mensual'!AI259+'[5]Total Programa Mensual'!AV259+'[5]Total Programa Mensual'!BI259</f>
        <v>0</v>
      </c>
      <c r="G256" s="123">
        <f>SUM('[5]Total Programa Mensual'!C259)</f>
        <v>0</v>
      </c>
      <c r="H256" s="123">
        <f>SUM(E256-G256)</f>
        <v>194017959.02000001</v>
      </c>
      <c r="I256" s="203">
        <f t="shared" si="69"/>
        <v>1</v>
      </c>
      <c r="J256"/>
      <c r="K256"/>
    </row>
    <row r="257" spans="1:11" s="93" customFormat="1" ht="15" customHeight="1" x14ac:dyDescent="0.2">
      <c r="A257" s="229" t="s">
        <v>560</v>
      </c>
      <c r="B257" s="230" t="s">
        <v>475</v>
      </c>
      <c r="C257" s="121">
        <f>SUM('[5]Presu-Unidades Ejec.-2018'!C260)</f>
        <v>160203622.49000001</v>
      </c>
      <c r="D257" s="126"/>
      <c r="E257" s="157">
        <f>+C257+D257</f>
        <v>160203622.49000001</v>
      </c>
      <c r="F257" s="123">
        <f>+'[5]Total Programa Mensual'!I260+'[5]Total Programa Mensual'!V260+'[5]Total Programa Mensual'!AI260+'[5]Total Programa Mensual'!AV260+'[5]Total Programa Mensual'!BI260</f>
        <v>0</v>
      </c>
      <c r="G257" s="123">
        <f>SUM('[5]Total Programa Mensual'!C260)</f>
        <v>0</v>
      </c>
      <c r="H257" s="123">
        <f>SUM(E257-G257)</f>
        <v>160203622.49000001</v>
      </c>
      <c r="I257" s="203">
        <f t="shared" si="69"/>
        <v>1</v>
      </c>
      <c r="J257"/>
      <c r="K257"/>
    </row>
    <row r="258" spans="1:11" s="93" customFormat="1" ht="15" customHeight="1" x14ac:dyDescent="0.2">
      <c r="A258" s="229" t="s">
        <v>561</v>
      </c>
      <c r="B258" s="230" t="s">
        <v>477</v>
      </c>
      <c r="C258" s="121">
        <f>SUM('[5]Presu-Unidades Ejec.-2018'!C261)</f>
        <v>132400000</v>
      </c>
      <c r="D258" s="122"/>
      <c r="E258" s="157">
        <f>+C258+D258</f>
        <v>132400000</v>
      </c>
      <c r="F258" s="123">
        <f>+'[5]Total Programa Mensual'!I261+'[5]Total Programa Mensual'!V261+'[5]Total Programa Mensual'!AI261+'[5]Total Programa Mensual'!AV261+'[5]Total Programa Mensual'!BI261</f>
        <v>32500000</v>
      </c>
      <c r="G258" s="123">
        <f>SUM('[5]Total Programa Mensual'!C261)</f>
        <v>64763000</v>
      </c>
      <c r="H258" s="123">
        <f>SUM(E258-G258)</f>
        <v>67637000</v>
      </c>
      <c r="I258" s="203">
        <f t="shared" si="69"/>
        <v>0.51085347432024164</v>
      </c>
      <c r="J258"/>
      <c r="K258"/>
    </row>
    <row r="259" spans="1:11" s="93" customFormat="1" ht="15" customHeight="1" x14ac:dyDescent="0.2">
      <c r="A259" s="229" t="s">
        <v>562</v>
      </c>
      <c r="B259" s="230" t="s">
        <v>479</v>
      </c>
      <c r="C259" s="121">
        <f>SUM('[5]Presu-Unidades Ejec.-2018'!C262)</f>
        <v>143600000</v>
      </c>
      <c r="D259" s="122"/>
      <c r="E259" s="157">
        <f>+C259+D259</f>
        <v>143600000</v>
      </c>
      <c r="F259" s="123">
        <f>+'[5]Total Programa Mensual'!I262+'[5]Total Programa Mensual'!V262+'[5]Total Programa Mensual'!AI262+'[5]Total Programa Mensual'!AV262+'[5]Total Programa Mensual'!BI262</f>
        <v>0</v>
      </c>
      <c r="G259" s="123">
        <f>SUM('[5]Total Programa Mensual'!C262)</f>
        <v>0</v>
      </c>
      <c r="H259" s="123">
        <f>SUM(E259-G259)</f>
        <v>143600000</v>
      </c>
      <c r="I259" s="203">
        <f t="shared" si="69"/>
        <v>1</v>
      </c>
      <c r="J259"/>
      <c r="K259"/>
    </row>
    <row r="260" spans="1:11" ht="15" customHeight="1" x14ac:dyDescent="0.2">
      <c r="A260" s="194" t="s">
        <v>563</v>
      </c>
      <c r="B260" s="212" t="s">
        <v>481</v>
      </c>
      <c r="C260" s="129">
        <f t="shared" ref="C260:H260" si="84">SUM(C261:C276)</f>
        <v>33578653881.890003</v>
      </c>
      <c r="D260" s="129">
        <f t="shared" si="84"/>
        <v>0</v>
      </c>
      <c r="E260" s="129">
        <f t="shared" si="84"/>
        <v>33578653881.890003</v>
      </c>
      <c r="F260" s="130">
        <f t="shared" si="84"/>
        <v>1808501906.0600002</v>
      </c>
      <c r="G260" s="130">
        <f t="shared" si="84"/>
        <v>11920377138.440001</v>
      </c>
      <c r="H260" s="129">
        <f t="shared" si="84"/>
        <v>21658276743.450005</v>
      </c>
      <c r="I260" s="131">
        <f t="shared" si="69"/>
        <v>0.6450013398283061</v>
      </c>
    </row>
    <row r="261" spans="1:11" ht="15" customHeight="1" x14ac:dyDescent="0.2">
      <c r="A261" s="205" t="s">
        <v>564</v>
      </c>
      <c r="B261" s="181" t="s">
        <v>483</v>
      </c>
      <c r="C261" s="121">
        <f>SUM('[5]Presu-Unidades Ejec.-2018'!C264)</f>
        <v>5249739448.9700003</v>
      </c>
      <c r="D261" s="126"/>
      <c r="E261" s="121">
        <f t="shared" ref="E261:E276" si="85">+C261+D261</f>
        <v>5249739448.9700003</v>
      </c>
      <c r="F261" s="123">
        <f>+'[5]Total Programa Mensual'!I264+'[5]Total Programa Mensual'!V264+'[5]Total Programa Mensual'!AI264+'[5]Total Programa Mensual'!AV264+'[5]Total Programa Mensual'!BI264</f>
        <v>631418811.09000003</v>
      </c>
      <c r="G261" s="123">
        <f>SUM('[5]Total Programa Mensual'!C264)</f>
        <v>2768410232.75</v>
      </c>
      <c r="H261" s="124">
        <f>SUM(E261-G261)</f>
        <v>2481329216.2200003</v>
      </c>
      <c r="I261" s="125">
        <f t="shared" si="69"/>
        <v>0.47265759383674505</v>
      </c>
    </row>
    <row r="262" spans="1:11" ht="15" customHeight="1" x14ac:dyDescent="0.2">
      <c r="A262" s="205" t="s">
        <v>565</v>
      </c>
      <c r="B262" s="196" t="s">
        <v>485</v>
      </c>
      <c r="C262" s="121">
        <f>SUM('[5]Presu-Unidades Ejec.-2018'!C265)</f>
        <v>8029217226.3900003</v>
      </c>
      <c r="D262" s="126"/>
      <c r="E262" s="121">
        <f t="shared" si="85"/>
        <v>8029217226.3900003</v>
      </c>
      <c r="F262" s="123">
        <f>+'[5]Total Programa Mensual'!I265+'[5]Total Programa Mensual'!V265+'[5]Total Programa Mensual'!AI265+'[5]Total Programa Mensual'!AV265+'[5]Total Programa Mensual'!BI265</f>
        <v>516633255.64999998</v>
      </c>
      <c r="G262" s="123">
        <f>SUM('[5]Total Programa Mensual'!C265)</f>
        <v>3041559238.02</v>
      </c>
      <c r="H262" s="124">
        <f t="shared" ref="H262:H273" si="86">SUM(E262-G262)</f>
        <v>4987657988.3700008</v>
      </c>
      <c r="I262" s="125">
        <f t="shared" si="69"/>
        <v>0.62118857265149507</v>
      </c>
    </row>
    <row r="263" spans="1:11" s="90" customFormat="1" ht="15" customHeight="1" x14ac:dyDescent="0.2">
      <c r="A263" s="205" t="s">
        <v>566</v>
      </c>
      <c r="B263" s="208" t="s">
        <v>487</v>
      </c>
      <c r="C263" s="121">
        <f>SUM('[5]Presu-Unidades Ejec.-2018'!C266)</f>
        <v>9219222727.1200008</v>
      </c>
      <c r="D263" s="126"/>
      <c r="E263" s="121">
        <f t="shared" si="85"/>
        <v>9219222727.1200008</v>
      </c>
      <c r="F263" s="123">
        <f>+'[5]Total Programa Mensual'!I266+'[5]Total Programa Mensual'!V266+'[5]Total Programa Mensual'!AI266+'[5]Total Programa Mensual'!AV266+'[5]Total Programa Mensual'!BI266</f>
        <v>436932755.42000002</v>
      </c>
      <c r="G263" s="123">
        <f>SUM('[5]Total Programa Mensual'!C266)</f>
        <v>3260447824.5700002</v>
      </c>
      <c r="H263" s="124">
        <f t="shared" si="86"/>
        <v>5958774902.5500011</v>
      </c>
      <c r="I263" s="125">
        <f t="shared" si="69"/>
        <v>0.64634243893698262</v>
      </c>
      <c r="J263"/>
      <c r="K263"/>
    </row>
    <row r="264" spans="1:11" ht="15" customHeight="1" x14ac:dyDescent="0.2">
      <c r="A264" s="205" t="s">
        <v>567</v>
      </c>
      <c r="B264" s="208" t="s">
        <v>489</v>
      </c>
      <c r="C264" s="121">
        <f>SUM('[5]Presu-Unidades Ejec.-2018'!C267)</f>
        <v>4682957792.54</v>
      </c>
      <c r="D264" s="126"/>
      <c r="E264" s="121">
        <f t="shared" si="85"/>
        <v>4682957792.54</v>
      </c>
      <c r="F264" s="123">
        <f>+'[5]Total Programa Mensual'!I267+'[5]Total Programa Mensual'!V267+'[5]Total Programa Mensual'!AI267+'[5]Total Programa Mensual'!AV267+'[5]Total Programa Mensual'!BI267</f>
        <v>0</v>
      </c>
      <c r="G264" s="123">
        <f>SUM('[5]Total Programa Mensual'!C267)</f>
        <v>1134696597.04</v>
      </c>
      <c r="H264" s="124">
        <f t="shared" si="86"/>
        <v>3548261195.5</v>
      </c>
      <c r="I264" s="125">
        <f t="shared" si="69"/>
        <v>0.75769659960472346</v>
      </c>
    </row>
    <row r="265" spans="1:11" ht="15" hidden="1" customHeight="1" x14ac:dyDescent="0.2">
      <c r="A265" s="205" t="s">
        <v>568</v>
      </c>
      <c r="B265" s="207" t="s">
        <v>491</v>
      </c>
      <c r="C265" s="121">
        <f>SUM('[5]Presu-Unidades Ejec.-2018'!C268)</f>
        <v>0</v>
      </c>
      <c r="D265" s="126"/>
      <c r="E265" s="121">
        <f t="shared" si="85"/>
        <v>0</v>
      </c>
      <c r="F265" s="123">
        <f>+'[5]Total Programa Mensual'!I268+'[5]Total Programa Mensual'!V268+'[5]Total Programa Mensual'!AI268+'[5]Total Programa Mensual'!AV268+'[5]Total Programa Mensual'!BI268</f>
        <v>0</v>
      </c>
      <c r="G265" s="123">
        <f>SUM('[5]Total Programa Mensual'!C268)</f>
        <v>0</v>
      </c>
      <c r="H265" s="124">
        <f t="shared" si="86"/>
        <v>0</v>
      </c>
      <c r="I265" s="125">
        <f t="shared" si="69"/>
        <v>0</v>
      </c>
    </row>
    <row r="266" spans="1:11" ht="15" customHeight="1" x14ac:dyDescent="0.2">
      <c r="A266" s="205" t="s">
        <v>569</v>
      </c>
      <c r="B266" s="207" t="s">
        <v>493</v>
      </c>
      <c r="C266" s="121">
        <f>SUM('[5]Presu-Unidades Ejec.-2018'!C269)</f>
        <v>343875659.88</v>
      </c>
      <c r="D266" s="126"/>
      <c r="E266" s="121">
        <f t="shared" si="85"/>
        <v>343875659.88</v>
      </c>
      <c r="F266" s="123">
        <f>+'[5]Total Programa Mensual'!I269+'[5]Total Programa Mensual'!V269+'[5]Total Programa Mensual'!AI269+'[5]Total Programa Mensual'!AV269+'[5]Total Programa Mensual'!BI269</f>
        <v>30523000</v>
      </c>
      <c r="G266" s="123">
        <f>SUM('[5]Total Programa Mensual'!C269)</f>
        <v>124040000</v>
      </c>
      <c r="H266" s="124">
        <f t="shared" si="86"/>
        <v>219835659.88</v>
      </c>
      <c r="I266" s="125">
        <f t="shared" si="69"/>
        <v>0.63928822399559937</v>
      </c>
    </row>
    <row r="267" spans="1:11" ht="15" hidden="1" customHeight="1" x14ac:dyDescent="0.2">
      <c r="A267" s="205" t="s">
        <v>570</v>
      </c>
      <c r="B267" s="207" t="s">
        <v>495</v>
      </c>
      <c r="C267" s="121">
        <f>SUM('[5]Presu-Unidades Ejec.-2018'!C270)</f>
        <v>0</v>
      </c>
      <c r="D267" s="126"/>
      <c r="E267" s="121">
        <f t="shared" si="85"/>
        <v>0</v>
      </c>
      <c r="F267" s="123">
        <f>+'[5]Total Programa Mensual'!I270+'[5]Total Programa Mensual'!V270+'[5]Total Programa Mensual'!AI270+'[5]Total Programa Mensual'!AV270+'[5]Total Programa Mensual'!BI270</f>
        <v>0</v>
      </c>
      <c r="G267" s="123">
        <f>SUM('[5]Total Programa Mensual'!C270)</f>
        <v>0</v>
      </c>
      <c r="H267" s="124">
        <f t="shared" si="86"/>
        <v>0</v>
      </c>
      <c r="I267" s="125">
        <f t="shared" si="69"/>
        <v>0</v>
      </c>
    </row>
    <row r="268" spans="1:11" ht="15" customHeight="1" x14ac:dyDescent="0.2">
      <c r="A268" s="205" t="s">
        <v>571</v>
      </c>
      <c r="B268" s="207" t="s">
        <v>497</v>
      </c>
      <c r="C268" s="121">
        <f>SUM('[5]Presu-Unidades Ejec.-2018'!C271)</f>
        <v>2238173341.2800002</v>
      </c>
      <c r="D268" s="126"/>
      <c r="E268" s="121">
        <f t="shared" si="85"/>
        <v>2238173341.2800002</v>
      </c>
      <c r="F268" s="123">
        <f>+'[5]Total Programa Mensual'!I271+'[5]Total Programa Mensual'!V271+'[5]Total Programa Mensual'!AI271+'[5]Total Programa Mensual'!AV271+'[5]Total Programa Mensual'!BI271</f>
        <v>86968083.900000006</v>
      </c>
      <c r="G268" s="123">
        <f>SUM('[5]Total Programa Mensual'!C271)</f>
        <v>707822246.05999994</v>
      </c>
      <c r="H268" s="124">
        <f t="shared" si="86"/>
        <v>1530351095.2200003</v>
      </c>
      <c r="I268" s="125">
        <f t="shared" si="69"/>
        <v>0.68375003266940892</v>
      </c>
    </row>
    <row r="269" spans="1:11" ht="15" customHeight="1" x14ac:dyDescent="0.2">
      <c r="A269" s="205" t="s">
        <v>572</v>
      </c>
      <c r="B269" s="207" t="s">
        <v>499</v>
      </c>
      <c r="C269" s="121">
        <f>SUM('[5]Presu-Unidades Ejec.-2018'!C272)</f>
        <v>2068966365.3099999</v>
      </c>
      <c r="D269" s="126"/>
      <c r="E269" s="121">
        <f t="shared" si="85"/>
        <v>2068966365.3099999</v>
      </c>
      <c r="F269" s="123">
        <f>+'[5]Total Programa Mensual'!I272+'[5]Total Programa Mensual'!V272+'[5]Total Programa Mensual'!AI272+'[5]Total Programa Mensual'!AV272+'[5]Total Programa Mensual'!BI272</f>
        <v>99851000</v>
      </c>
      <c r="G269" s="123">
        <f>SUM('[5]Total Programa Mensual'!C272)</f>
        <v>835045000</v>
      </c>
      <c r="H269" s="124">
        <f t="shared" si="86"/>
        <v>1233921365.3099999</v>
      </c>
      <c r="I269" s="125">
        <f t="shared" si="69"/>
        <v>0.59639508210425518</v>
      </c>
    </row>
    <row r="270" spans="1:11" ht="15" customHeight="1" x14ac:dyDescent="0.2">
      <c r="A270" s="209" t="s">
        <v>573</v>
      </c>
      <c r="B270" s="210" t="s">
        <v>574</v>
      </c>
      <c r="C270" s="121">
        <f>SUM('[5]Presu-Unidades Ejec.-2018'!C273)</f>
        <v>968035402.62</v>
      </c>
      <c r="D270" s="126"/>
      <c r="E270" s="121">
        <f t="shared" si="85"/>
        <v>968035402.62</v>
      </c>
      <c r="F270" s="123">
        <f>+'[5]Total Programa Mensual'!I273+'[5]Total Programa Mensual'!V273+'[5]Total Programa Mensual'!AI273+'[5]Total Programa Mensual'!AV273+'[5]Total Programa Mensual'!BI273</f>
        <v>0</v>
      </c>
      <c r="G270" s="123">
        <f>SUM('[5]Total Programa Mensual'!C273)</f>
        <v>33813000</v>
      </c>
      <c r="H270" s="124">
        <f t="shared" si="86"/>
        <v>934222402.62</v>
      </c>
      <c r="I270" s="125">
        <f t="shared" si="69"/>
        <v>0.96507049235132858</v>
      </c>
    </row>
    <row r="271" spans="1:11" ht="15" hidden="1" customHeight="1" x14ac:dyDescent="0.2">
      <c r="A271" s="209" t="s">
        <v>575</v>
      </c>
      <c r="B271" s="210" t="s">
        <v>576</v>
      </c>
      <c r="C271" s="121">
        <f>SUM('[5]Presu-Unidades Ejec.-2018'!C274)</f>
        <v>0</v>
      </c>
      <c r="D271" s="126"/>
      <c r="E271" s="121">
        <f t="shared" si="85"/>
        <v>0</v>
      </c>
      <c r="F271" s="123">
        <f>+'[5]Total Programa Mensual'!I274+'[5]Total Programa Mensual'!V274+'[5]Total Programa Mensual'!AI274+'[5]Total Programa Mensual'!AV274+'[5]Total Programa Mensual'!BI274</f>
        <v>0</v>
      </c>
      <c r="G271" s="123">
        <f>SUM('[5]Total Programa Mensual'!C274)</f>
        <v>0</v>
      </c>
      <c r="H271" s="124">
        <f t="shared" si="86"/>
        <v>0</v>
      </c>
      <c r="I271" s="125">
        <f t="shared" si="69"/>
        <v>0</v>
      </c>
    </row>
    <row r="272" spans="1:11" ht="15" customHeight="1" x14ac:dyDescent="0.2">
      <c r="A272" s="209" t="s">
        <v>577</v>
      </c>
      <c r="B272" s="210" t="s">
        <v>578</v>
      </c>
      <c r="C272" s="121">
        <f>SUM('[5]Presu-Unidades Ejec.-2018'!C275)</f>
        <v>155207841.13999999</v>
      </c>
      <c r="D272" s="126"/>
      <c r="E272" s="121">
        <f t="shared" si="85"/>
        <v>155207841.13999999</v>
      </c>
      <c r="F272" s="123">
        <f>+'[5]Total Programa Mensual'!I275+'[5]Total Programa Mensual'!V275+'[5]Total Programa Mensual'!AI275+'[5]Total Programa Mensual'!AV275+'[5]Total Programa Mensual'!BI275</f>
        <v>0</v>
      </c>
      <c r="G272" s="123">
        <f>SUM('[5]Total Programa Mensual'!C275)</f>
        <v>0</v>
      </c>
      <c r="H272" s="124">
        <f t="shared" si="86"/>
        <v>155207841.13999999</v>
      </c>
      <c r="I272" s="125">
        <f t="shared" si="69"/>
        <v>1</v>
      </c>
    </row>
    <row r="273" spans="1:11" ht="15" customHeight="1" x14ac:dyDescent="0.2">
      <c r="A273" s="209" t="s">
        <v>579</v>
      </c>
      <c r="B273" s="210" t="s">
        <v>580</v>
      </c>
      <c r="C273" s="121">
        <f>SUM('[5]Presu-Unidades Ejec.-2018'!C276)</f>
        <v>209258076.63999999</v>
      </c>
      <c r="D273" s="126"/>
      <c r="E273" s="121">
        <f t="shared" si="85"/>
        <v>209258076.63999999</v>
      </c>
      <c r="F273" s="123">
        <f>+'[5]Total Programa Mensual'!I276+'[5]Total Programa Mensual'!V276+'[5]Total Programa Mensual'!AI276+'[5]Total Programa Mensual'!AV276+'[5]Total Programa Mensual'!BI276</f>
        <v>6175000</v>
      </c>
      <c r="G273" s="123">
        <f>SUM('[5]Total Programa Mensual'!C276)</f>
        <v>14543000</v>
      </c>
      <c r="H273" s="124">
        <f t="shared" si="86"/>
        <v>194715076.63999999</v>
      </c>
      <c r="I273" s="125">
        <f t="shared" si="69"/>
        <v>0.93050208511177679</v>
      </c>
    </row>
    <row r="274" spans="1:11" ht="15" hidden="1" customHeight="1" x14ac:dyDescent="0.2">
      <c r="A274" s="209" t="s">
        <v>581</v>
      </c>
      <c r="B274" s="210" t="s">
        <v>582</v>
      </c>
      <c r="C274" s="121">
        <f>SUM('[5]Presu-Unidades Ejec.-2018'!C277)</f>
        <v>0</v>
      </c>
      <c r="D274" s="126"/>
      <c r="E274" s="121">
        <f t="shared" si="85"/>
        <v>0</v>
      </c>
      <c r="F274" s="123">
        <f>+'[5]Total Programa Mensual'!I277+'[5]Total Programa Mensual'!V277+'[5]Total Programa Mensual'!AI277+'[5]Total Programa Mensual'!AV277+'[5]Total Programa Mensual'!BI277</f>
        <v>0</v>
      </c>
      <c r="G274" s="123">
        <f>SUM('[5]Total Programa Mensual'!C277)</f>
        <v>0</v>
      </c>
      <c r="H274" s="124">
        <f>SUM(E274-G274)</f>
        <v>0</v>
      </c>
      <c r="I274" s="125">
        <f>IF(E274=0,0,+H274/E274)</f>
        <v>0</v>
      </c>
    </row>
    <row r="275" spans="1:11" ht="15" customHeight="1" x14ac:dyDescent="0.2">
      <c r="A275" s="209" t="s">
        <v>583</v>
      </c>
      <c r="B275" s="210" t="s">
        <v>511</v>
      </c>
      <c r="C275" s="121">
        <f>SUM('[5]Presu-Unidades Ejec.-2018'!C278)</f>
        <v>175000000</v>
      </c>
      <c r="D275" s="122"/>
      <c r="E275" s="121">
        <f>+C275+D275</f>
        <v>175000000</v>
      </c>
      <c r="F275" s="123">
        <f>+'[5]Total Programa Mensual'!I278+'[5]Total Programa Mensual'!V278+'[5]Total Programa Mensual'!AI278+'[5]Total Programa Mensual'!AV278+'[5]Total Programa Mensual'!BI278</f>
        <v>0</v>
      </c>
      <c r="G275" s="123">
        <f>SUM('[5]Total Programa Mensual'!C278)</f>
        <v>0</v>
      </c>
      <c r="H275" s="124">
        <f>SUM(E275-G275)</f>
        <v>175000000</v>
      </c>
      <c r="I275" s="125">
        <f>IF(E275=0,0,+H275/E275)</f>
        <v>1</v>
      </c>
    </row>
    <row r="276" spans="1:11" ht="15" customHeight="1" x14ac:dyDescent="0.2">
      <c r="A276" s="209" t="s">
        <v>584</v>
      </c>
      <c r="B276" s="210" t="s">
        <v>513</v>
      </c>
      <c r="C276" s="121">
        <f>SUM('[5]Presu-Unidades Ejec.-2018'!C279)</f>
        <v>239000000</v>
      </c>
      <c r="D276" s="122"/>
      <c r="E276" s="121">
        <f t="shared" si="85"/>
        <v>239000000</v>
      </c>
      <c r="F276" s="123">
        <f>+'[5]Total Programa Mensual'!I279+'[5]Total Programa Mensual'!V279+'[5]Total Programa Mensual'!AI279+'[5]Total Programa Mensual'!AV279+'[5]Total Programa Mensual'!BI279</f>
        <v>0</v>
      </c>
      <c r="G276" s="123">
        <f>SUM('[5]Total Programa Mensual'!C279)</f>
        <v>0</v>
      </c>
      <c r="H276" s="124">
        <f>SUM(E276-G276)</f>
        <v>239000000</v>
      </c>
      <c r="I276" s="125">
        <f>IF(E276=0,0,+H276/E276)</f>
        <v>1</v>
      </c>
    </row>
    <row r="277" spans="1:11" ht="15" customHeight="1" x14ac:dyDescent="0.2">
      <c r="A277" s="215">
        <v>7.04</v>
      </c>
      <c r="B277" s="191" t="s">
        <v>518</v>
      </c>
      <c r="C277" s="129">
        <f t="shared" ref="C277:H277" si="87">+C278</f>
        <v>68571210638.669998</v>
      </c>
      <c r="D277" s="231">
        <f t="shared" si="87"/>
        <v>0</v>
      </c>
      <c r="E277" s="129">
        <f t="shared" si="87"/>
        <v>68571210638.669998</v>
      </c>
      <c r="F277" s="130">
        <f t="shared" si="87"/>
        <v>7395414011.0400009</v>
      </c>
      <c r="G277" s="130">
        <f t="shared" si="87"/>
        <v>28398857549.780003</v>
      </c>
      <c r="H277" s="129">
        <f t="shared" si="87"/>
        <v>40172353088.889999</v>
      </c>
      <c r="I277" s="232">
        <f t="shared" ref="I277:I287" si="88">IF(E277=0,0,+H277/E277)</f>
        <v>0.58584867781574845</v>
      </c>
    </row>
    <row r="278" spans="1:11" ht="15" customHeight="1" x14ac:dyDescent="0.2">
      <c r="A278" s="211" t="s">
        <v>585</v>
      </c>
      <c r="B278" s="191" t="s">
        <v>518</v>
      </c>
      <c r="C278" s="129">
        <f t="shared" ref="C278:H278" si="89">SUM(C279:C286)</f>
        <v>68571210638.669998</v>
      </c>
      <c r="D278" s="231">
        <f>SUM(D279:D286)</f>
        <v>0</v>
      </c>
      <c r="E278" s="129">
        <f t="shared" si="89"/>
        <v>68571210638.669998</v>
      </c>
      <c r="F278" s="130">
        <f t="shared" si="89"/>
        <v>7395414011.0400009</v>
      </c>
      <c r="G278" s="130">
        <f t="shared" si="89"/>
        <v>28398857549.780003</v>
      </c>
      <c r="H278" s="129">
        <f t="shared" si="89"/>
        <v>40172353088.889999</v>
      </c>
      <c r="I278" s="131">
        <f t="shared" si="88"/>
        <v>0.58584867781574845</v>
      </c>
    </row>
    <row r="279" spans="1:11" ht="15" customHeight="1" x14ac:dyDescent="0.2">
      <c r="A279" s="205" t="s">
        <v>586</v>
      </c>
      <c r="B279" s="216" t="s">
        <v>521</v>
      </c>
      <c r="C279" s="121">
        <f>SUM('[5]Presu-Unidades Ejec.-2018'!C282)</f>
        <v>29612123905.549999</v>
      </c>
      <c r="D279" s="126"/>
      <c r="E279" s="121">
        <f t="shared" ref="E279:E286" si="90">+C279+D279</f>
        <v>29612123905.549999</v>
      </c>
      <c r="F279" s="123">
        <f>+'[5]Total Programa Mensual'!I282+'[5]Total Programa Mensual'!V282+'[5]Total Programa Mensual'!AI282+'[5]Total Programa Mensual'!AV282+'[5]Total Programa Mensual'!BI282</f>
        <v>3145398537.6599998</v>
      </c>
      <c r="G279" s="123">
        <f>SUM('[5]Total Programa Mensual'!C282)</f>
        <v>14478172869.879999</v>
      </c>
      <c r="H279" s="124">
        <f t="shared" ref="H279:H286" si="91">SUM(E279-G279)</f>
        <v>15133951035.67</v>
      </c>
      <c r="I279" s="125">
        <f t="shared" si="88"/>
        <v>0.5110727985584832</v>
      </c>
    </row>
    <row r="280" spans="1:11" ht="15" customHeight="1" x14ac:dyDescent="0.2">
      <c r="A280" s="205" t="s">
        <v>587</v>
      </c>
      <c r="B280" s="181" t="s">
        <v>523</v>
      </c>
      <c r="C280" s="121">
        <f>SUM('[5]Presu-Unidades Ejec.-2018'!C283)</f>
        <v>21282225999.349998</v>
      </c>
      <c r="D280" s="126"/>
      <c r="E280" s="121">
        <f t="shared" si="90"/>
        <v>21282225999.349998</v>
      </c>
      <c r="F280" s="123">
        <f>+'[5]Total Programa Mensual'!I283+'[5]Total Programa Mensual'!V283+'[5]Total Programa Mensual'!AI283+'[5]Total Programa Mensual'!AV283+'[5]Total Programa Mensual'!BI283</f>
        <v>1676452127.6400001</v>
      </c>
      <c r="G280" s="123">
        <f>SUM('[5]Total Programa Mensual'!C283)</f>
        <v>7599616279.5200005</v>
      </c>
      <c r="H280" s="124">
        <f t="shared" si="91"/>
        <v>13682609719.829998</v>
      </c>
      <c r="I280" s="125">
        <f t="shared" si="88"/>
        <v>0.64291252805265253</v>
      </c>
    </row>
    <row r="281" spans="1:11" ht="15" hidden="1" customHeight="1" x14ac:dyDescent="0.2">
      <c r="A281" s="205" t="s">
        <v>588</v>
      </c>
      <c r="B281" s="208" t="s">
        <v>525</v>
      </c>
      <c r="C281" s="121">
        <f>SUM('[5]Presu-Unidades Ejec.-2018'!C284)</f>
        <v>0</v>
      </c>
      <c r="D281" s="126"/>
      <c r="E281" s="121">
        <f t="shared" si="90"/>
        <v>0</v>
      </c>
      <c r="F281" s="123">
        <f>+'[5]Total Programa Mensual'!I284+'[5]Total Programa Mensual'!V284+'[5]Total Programa Mensual'!AI284+'[5]Total Programa Mensual'!AV284+'[5]Total Programa Mensual'!BI284</f>
        <v>0</v>
      </c>
      <c r="G281" s="123">
        <f>SUM('[5]Total Programa Mensual'!C284)</f>
        <v>0</v>
      </c>
      <c r="H281" s="124">
        <f t="shared" si="91"/>
        <v>0</v>
      </c>
      <c r="I281" s="125">
        <f t="shared" si="88"/>
        <v>0</v>
      </c>
    </row>
    <row r="282" spans="1:11" ht="15" customHeight="1" x14ac:dyDescent="0.2">
      <c r="A282" s="205" t="s">
        <v>589</v>
      </c>
      <c r="B282" s="233" t="s">
        <v>527</v>
      </c>
      <c r="C282" s="121">
        <f>SUM('[5]Presu-Unidades Ejec.-2018'!C285)</f>
        <v>14666193813.870001</v>
      </c>
      <c r="D282" s="126"/>
      <c r="E282" s="121">
        <f t="shared" si="90"/>
        <v>14666193813.870001</v>
      </c>
      <c r="F282" s="123">
        <f>+'[5]Total Programa Mensual'!I285+'[5]Total Programa Mensual'!V285+'[5]Total Programa Mensual'!AI285+'[5]Total Programa Mensual'!AV285+'[5]Total Programa Mensual'!BI285</f>
        <v>2381287579.0700002</v>
      </c>
      <c r="G282" s="123">
        <f>SUM('[5]Total Programa Mensual'!C285)</f>
        <v>5729438663.6800003</v>
      </c>
      <c r="H282" s="124">
        <f t="shared" si="91"/>
        <v>8936755150.1900005</v>
      </c>
      <c r="I282" s="125">
        <f>IF(E282=0,0,+H282/E282)</f>
        <v>0.60934386000943208</v>
      </c>
    </row>
    <row r="283" spans="1:11" ht="15" customHeight="1" x14ac:dyDescent="0.2">
      <c r="A283" s="205" t="s">
        <v>590</v>
      </c>
      <c r="B283" s="218" t="s">
        <v>529</v>
      </c>
      <c r="C283" s="121">
        <f>SUM('[5]Presu-Unidades Ejec.-2018'!C286)</f>
        <v>3010666919.9000001</v>
      </c>
      <c r="D283" s="126"/>
      <c r="E283" s="121">
        <f t="shared" si="90"/>
        <v>3010666919.9000001</v>
      </c>
      <c r="F283" s="123">
        <f>+'[5]Total Programa Mensual'!I286+'[5]Total Programa Mensual'!V286+'[5]Total Programa Mensual'!AI286+'[5]Total Programa Mensual'!AV286+'[5]Total Programa Mensual'!BI286</f>
        <v>192275766.66999999</v>
      </c>
      <c r="G283" s="121">
        <f>SUM('[5]Total Programa Mensual'!C286)</f>
        <v>591629736.70000005</v>
      </c>
      <c r="H283" s="121">
        <f t="shared" si="91"/>
        <v>2419037183.1999998</v>
      </c>
      <c r="I283" s="125">
        <f>IF(E283=0,0,+H283/E283)</f>
        <v>0.803488810804866</v>
      </c>
    </row>
    <row r="284" spans="1:11" ht="15" hidden="1" customHeight="1" x14ac:dyDescent="0.2">
      <c r="A284" s="219" t="s">
        <v>591</v>
      </c>
      <c r="B284" s="221" t="s">
        <v>537</v>
      </c>
      <c r="C284" s="121">
        <f>SUM('[5]Presu-Unidades Ejec.-2018'!C287)</f>
        <v>0</v>
      </c>
      <c r="D284" s="126"/>
      <c r="E284" s="121">
        <f t="shared" si="90"/>
        <v>0</v>
      </c>
      <c r="F284" s="123">
        <f>SUM('[5]Total Programa Mensual'!K287+'[5]Total Programa Mensual'!X287+'[5]Total Programa Mensual'!AK287+'[5]Total Programa Mensual'!AX287+'[5]Total Programa Mensual'!BK287)</f>
        <v>0</v>
      </c>
      <c r="G284" s="123">
        <f>SUM('[5]Total Programa Mensual'!C287)</f>
        <v>0</v>
      </c>
      <c r="H284" s="164">
        <f t="shared" si="91"/>
        <v>0</v>
      </c>
      <c r="I284" s="125">
        <f>IF(E284=0,0,+H284/E284)</f>
        <v>0</v>
      </c>
    </row>
    <row r="285" spans="1:11" ht="15" hidden="1" customHeight="1" x14ac:dyDescent="0.2">
      <c r="A285" s="219" t="s">
        <v>592</v>
      </c>
      <c r="B285" s="220" t="s">
        <v>533</v>
      </c>
      <c r="C285" s="121">
        <f>SUM('[5]Presu-Unidades Ejec.-2018'!C288)</f>
        <v>0</v>
      </c>
      <c r="D285" s="126"/>
      <c r="E285" s="121">
        <f t="shared" si="90"/>
        <v>0</v>
      </c>
      <c r="F285" s="123">
        <f>SUM('[5]Total Programa Mensual'!K288+'[5]Total Programa Mensual'!X288+'[5]Total Programa Mensual'!AK288+'[5]Total Programa Mensual'!AX288+'[5]Total Programa Mensual'!BK288)</f>
        <v>0</v>
      </c>
      <c r="G285" s="123">
        <f>SUM('[5]Total Programa Mensual'!C288)</f>
        <v>0</v>
      </c>
      <c r="H285" s="164">
        <f t="shared" si="91"/>
        <v>0</v>
      </c>
      <c r="I285" s="125">
        <f>IF(E285=0,0,+H285/E285)</f>
        <v>0</v>
      </c>
    </row>
    <row r="286" spans="1:11" ht="15" hidden="1" customHeight="1" x14ac:dyDescent="0.2">
      <c r="A286" s="219" t="s">
        <v>593</v>
      </c>
      <c r="B286" s="220" t="s">
        <v>535</v>
      </c>
      <c r="C286" s="121">
        <f>SUM('[5]Presu-Unidades Ejec.-2018'!C289)</f>
        <v>0</v>
      </c>
      <c r="D286" s="126"/>
      <c r="E286" s="155">
        <f t="shared" si="90"/>
        <v>0</v>
      </c>
      <c r="F286" s="123">
        <f>SUM('[5]Total Programa Mensual'!K289+'[5]Total Programa Mensual'!X289+'[5]Total Programa Mensual'!AK289+'[5]Total Programa Mensual'!AX289+'[5]Total Programa Mensual'!BK289)</f>
        <v>0</v>
      </c>
      <c r="G286" s="123">
        <f>SUM('[5]Total Programa Mensual'!C289)</f>
        <v>0</v>
      </c>
      <c r="H286" s="146">
        <f t="shared" si="91"/>
        <v>0</v>
      </c>
      <c r="I286" s="147">
        <f t="shared" si="88"/>
        <v>0</v>
      </c>
    </row>
    <row r="287" spans="1:11" s="89" customFormat="1" hidden="1" x14ac:dyDescent="0.2">
      <c r="A287" s="109" t="s">
        <v>594</v>
      </c>
      <c r="B287" s="110" t="s">
        <v>595</v>
      </c>
      <c r="C287" s="170">
        <f t="shared" ref="C287:H287" si="92">+C288+C292</f>
        <v>0</v>
      </c>
      <c r="D287" s="171">
        <f t="shared" si="92"/>
        <v>0</v>
      </c>
      <c r="E287" s="170">
        <f t="shared" si="92"/>
        <v>0</v>
      </c>
      <c r="F287" s="172">
        <f>+'[5]Total Programa Mensual'!L290+'[5]Total Programa Mensual'!Y290+'[5]Total Programa Mensual'!AL290+'[5]Total Programa Mensual'!AY290+'[5]Total Programa Mensual'!BL290</f>
        <v>0</v>
      </c>
      <c r="G287" s="172">
        <f t="shared" si="92"/>
        <v>0</v>
      </c>
      <c r="H287" s="170">
        <f t="shared" si="92"/>
        <v>0</v>
      </c>
      <c r="I287" s="115">
        <f t="shared" si="88"/>
        <v>0</v>
      </c>
      <c r="J287"/>
      <c r="K287"/>
    </row>
    <row r="288" spans="1:11" ht="15.75" hidden="1" customHeight="1" x14ac:dyDescent="0.2">
      <c r="A288" s="116" t="s">
        <v>596</v>
      </c>
      <c r="B288" s="135" t="s">
        <v>597</v>
      </c>
      <c r="C288" s="129">
        <f t="shared" ref="C288:I288" si="93">SUM(C289:C291)</f>
        <v>0</v>
      </c>
      <c r="D288" s="128">
        <f t="shared" si="93"/>
        <v>0</v>
      </c>
      <c r="E288" s="129">
        <f t="shared" si="93"/>
        <v>0</v>
      </c>
      <c r="F288" s="132">
        <f>+'[5]Total Programa Mensual'!L291+'[5]Total Programa Mensual'!Y291+'[5]Total Programa Mensual'!AL291+'[5]Total Programa Mensual'!AY291+'[5]Total Programa Mensual'!BL291</f>
        <v>0</v>
      </c>
      <c r="G288" s="130">
        <f t="shared" si="93"/>
        <v>0</v>
      </c>
      <c r="H288" s="129">
        <f t="shared" si="93"/>
        <v>0</v>
      </c>
      <c r="I288" s="173">
        <f t="shared" si="93"/>
        <v>0</v>
      </c>
    </row>
    <row r="289" spans="1:11" ht="15" hidden="1" customHeight="1" x14ac:dyDescent="0.2">
      <c r="A289" s="234" t="s">
        <v>598</v>
      </c>
      <c r="B289" s="178" t="s">
        <v>599</v>
      </c>
      <c r="C289" s="121">
        <f>SUM('[5]Presu-Unidades Ejec.-2018'!C292)</f>
        <v>0</v>
      </c>
      <c r="D289" s="126"/>
      <c r="E289" s="121">
        <f>+C289-D289</f>
        <v>0</v>
      </c>
      <c r="F289" s="123">
        <f>SUM('[5]Total Programa Mensual'!K292+'[5]Total Programa Mensual'!X292+'[5]Total Programa Mensual'!AK292+'[5]Total Programa Mensual'!AX292+'[5]Total Programa Mensual'!BK292)</f>
        <v>0</v>
      </c>
      <c r="G289" s="123">
        <f>SUM('[5]Total Programa Mensual'!C292)</f>
        <v>0</v>
      </c>
      <c r="H289" s="164">
        <f>SUM(E289-G289)</f>
        <v>0</v>
      </c>
      <c r="I289" s="125">
        <f>IF(E289=0,0,+H289/E289)</f>
        <v>0</v>
      </c>
    </row>
    <row r="290" spans="1:11" ht="15" hidden="1" customHeight="1" x14ac:dyDescent="0.2">
      <c r="A290" s="119" t="s">
        <v>600</v>
      </c>
      <c r="B290" s="178" t="s">
        <v>601</v>
      </c>
      <c r="C290" s="121">
        <f>SUM('[5]Presu-Unidades Ejec.-2018'!C293)</f>
        <v>0</v>
      </c>
      <c r="D290" s="126"/>
      <c r="E290" s="121">
        <f>+C290-D290</f>
        <v>0</v>
      </c>
      <c r="F290" s="123">
        <f>SUM('[5]Total Programa Mensual'!K293+'[5]Total Programa Mensual'!X293+'[5]Total Programa Mensual'!AK293+'[5]Total Programa Mensual'!AX293+'[5]Total Programa Mensual'!BK293)</f>
        <v>0</v>
      </c>
      <c r="G290" s="123">
        <f>SUM('[5]Total Programa Mensual'!C293)</f>
        <v>0</v>
      </c>
      <c r="H290" s="164">
        <f>SUM(E290-G290)</f>
        <v>0</v>
      </c>
      <c r="I290" s="125">
        <f>IF(E290=0,0,+H290/E290)</f>
        <v>0</v>
      </c>
    </row>
    <row r="291" spans="1:11" s="89" customFormat="1" ht="15" hidden="1" customHeight="1" x14ac:dyDescent="0.2">
      <c r="A291" s="119" t="s">
        <v>602</v>
      </c>
      <c r="B291" s="178" t="s">
        <v>603</v>
      </c>
      <c r="C291" s="121">
        <f>SUM('[5]Presu-Unidades Ejec.-2018'!C294)</f>
        <v>0</v>
      </c>
      <c r="D291" s="126"/>
      <c r="E291" s="121">
        <f>+C291-D291</f>
        <v>0</v>
      </c>
      <c r="F291" s="123">
        <f>SUM('[5]Total Programa Mensual'!K294+'[5]Total Programa Mensual'!X294+'[5]Total Programa Mensual'!AK294+'[5]Total Programa Mensual'!AX294+'[5]Total Programa Mensual'!BK294)</f>
        <v>0</v>
      </c>
      <c r="G291" s="123">
        <f>SUM('[5]Total Programa Mensual'!C294)</f>
        <v>0</v>
      </c>
      <c r="H291" s="164">
        <f>SUM(E291-G291)</f>
        <v>0</v>
      </c>
      <c r="I291" s="125">
        <f>IF(E291=0,0,+H291/E291)</f>
        <v>0</v>
      </c>
      <c r="J291"/>
      <c r="K291"/>
    </row>
    <row r="292" spans="1:11" ht="15.75" hidden="1" customHeight="1" x14ac:dyDescent="0.2">
      <c r="A292" s="116" t="s">
        <v>604</v>
      </c>
      <c r="B292" s="135" t="s">
        <v>605</v>
      </c>
      <c r="C292" s="129">
        <f t="shared" ref="C292:H292" si="94">SUM(C293:C300)</f>
        <v>0</v>
      </c>
      <c r="D292" s="128">
        <f>SUM(D293:D300)</f>
        <v>0</v>
      </c>
      <c r="E292" s="129">
        <f t="shared" si="94"/>
        <v>0</v>
      </c>
      <c r="F292" s="123">
        <f>SUM('[5]Total Programa Mensual'!K295+'[5]Total Programa Mensual'!X295+'[5]Total Programa Mensual'!AK295+'[5]Total Programa Mensual'!AX295+'[5]Total Programa Mensual'!BK295)</f>
        <v>0</v>
      </c>
      <c r="G292" s="123">
        <f>SUM('[5]Total Programa Mensual'!C295)</f>
        <v>0</v>
      </c>
      <c r="H292" s="129">
        <f t="shared" si="94"/>
        <v>0</v>
      </c>
      <c r="I292" s="131">
        <f>IF(E292=0,0,+H292/E292)</f>
        <v>0</v>
      </c>
    </row>
    <row r="293" spans="1:11" ht="12.75" hidden="1" customHeight="1" x14ac:dyDescent="0.2">
      <c r="A293" s="234" t="s">
        <v>606</v>
      </c>
      <c r="B293" s="178" t="s">
        <v>599</v>
      </c>
      <c r="C293" s="121">
        <f>SUM('[5]Presu-Unidades Ejec.-2018'!C296)</f>
        <v>0</v>
      </c>
      <c r="D293" s="126"/>
      <c r="E293" s="121">
        <f>+C293-D293</f>
        <v>0</v>
      </c>
      <c r="F293" s="123">
        <f>SUM('[5]Total Programa Mensual'!K296+'[5]Total Programa Mensual'!X296+'[5]Total Programa Mensual'!AK296+'[5]Total Programa Mensual'!AX296+'[5]Total Programa Mensual'!BK296)</f>
        <v>0</v>
      </c>
      <c r="G293" s="123">
        <f>SUM('[5]Total Programa Mensual'!C296)</f>
        <v>0</v>
      </c>
      <c r="H293" s="164">
        <f t="shared" ref="H293:H300" si="95">SUM(E293-G293)</f>
        <v>0</v>
      </c>
      <c r="I293" s="125">
        <f t="shared" ref="I293:I300" si="96">IF(E293=0,0,+H293/E293)</f>
        <v>0</v>
      </c>
    </row>
    <row r="294" spans="1:11" ht="17.25" hidden="1" customHeight="1" x14ac:dyDescent="0.2">
      <c r="A294" s="119" t="s">
        <v>607</v>
      </c>
      <c r="B294" s="178" t="s">
        <v>601</v>
      </c>
      <c r="C294" s="121">
        <f>SUM('[5]Presu-Unidades Ejec.-2018'!C297)</f>
        <v>0</v>
      </c>
      <c r="D294" s="126"/>
      <c r="E294" s="121">
        <f>+C294-D294</f>
        <v>0</v>
      </c>
      <c r="F294" s="123">
        <f>SUM('[5]Total Programa Mensual'!K297+'[5]Total Programa Mensual'!X297+'[5]Total Programa Mensual'!AK297+'[5]Total Programa Mensual'!AX297+'[5]Total Programa Mensual'!BK297)</f>
        <v>0</v>
      </c>
      <c r="G294" s="123">
        <f>SUM('[5]Total Programa Mensual'!C297)</f>
        <v>0</v>
      </c>
      <c r="H294" s="164">
        <f t="shared" si="95"/>
        <v>0</v>
      </c>
      <c r="I294" s="125">
        <f t="shared" si="96"/>
        <v>0</v>
      </c>
    </row>
    <row r="295" spans="1:11" ht="16.5" hidden="1" customHeight="1" x14ac:dyDescent="0.2">
      <c r="A295" s="119" t="s">
        <v>608</v>
      </c>
      <c r="B295" s="178" t="s">
        <v>603</v>
      </c>
      <c r="C295" s="121">
        <f>SUM('[5]Presu-Unidades Ejec.-2018'!C298)</f>
        <v>0</v>
      </c>
      <c r="D295" s="126"/>
      <c r="E295" s="121">
        <f>+C295-D295</f>
        <v>0</v>
      </c>
      <c r="F295" s="123">
        <f>SUM('[5]Total Programa Mensual'!K298+'[5]Total Programa Mensual'!X298+'[5]Total Programa Mensual'!AK298+'[5]Total Programa Mensual'!AX298+'[5]Total Programa Mensual'!BK298)</f>
        <v>0</v>
      </c>
      <c r="G295" s="123">
        <f>SUM('[5]Total Programa Mensual'!C298)</f>
        <v>0</v>
      </c>
      <c r="H295" s="164">
        <f t="shared" si="95"/>
        <v>0</v>
      </c>
      <c r="I295" s="125">
        <f t="shared" si="96"/>
        <v>0</v>
      </c>
    </row>
    <row r="296" spans="1:11" s="89" customFormat="1" ht="15" hidden="1" customHeight="1" x14ac:dyDescent="0.2">
      <c r="A296" s="119" t="s">
        <v>609</v>
      </c>
      <c r="B296" s="178" t="s">
        <v>610</v>
      </c>
      <c r="C296" s="121">
        <f>SUM('[5]Presu-Unidades Ejec.-2018'!C299)</f>
        <v>0</v>
      </c>
      <c r="D296" s="126"/>
      <c r="E296" s="121">
        <f>+C296-D296</f>
        <v>0</v>
      </c>
      <c r="F296" s="123">
        <f>SUM('[5]Total Programa Mensual'!K299+'[5]Total Programa Mensual'!X299+'[5]Total Programa Mensual'!AK299+'[5]Total Programa Mensual'!AX299+'[5]Total Programa Mensual'!BK299)</f>
        <v>0</v>
      </c>
      <c r="G296" s="123">
        <f>SUM('[5]Total Programa Mensual'!C299)</f>
        <v>0</v>
      </c>
      <c r="H296" s="164">
        <f t="shared" si="95"/>
        <v>0</v>
      </c>
      <c r="I296" s="125">
        <f t="shared" si="96"/>
        <v>0</v>
      </c>
      <c r="J296"/>
      <c r="K296"/>
    </row>
    <row r="297" spans="1:11" s="89" customFormat="1" ht="15" hidden="1" customHeight="1" x14ac:dyDescent="0.2">
      <c r="A297" s="119" t="s">
        <v>611</v>
      </c>
      <c r="B297" s="178" t="s">
        <v>612</v>
      </c>
      <c r="C297" s="121">
        <f>SUM('[5]Presu-Unidades Ejec.-2018'!C300)</f>
        <v>0</v>
      </c>
      <c r="D297" s="126"/>
      <c r="E297" s="121">
        <f>+C297-D297</f>
        <v>0</v>
      </c>
      <c r="F297" s="123">
        <f>SUM('[5]Total Programa Mensual'!K300+'[5]Total Programa Mensual'!X300+'[5]Total Programa Mensual'!AK300+'[5]Total Programa Mensual'!AX300+'[5]Total Programa Mensual'!BK300)</f>
        <v>0</v>
      </c>
      <c r="G297" s="123">
        <f>SUM('[5]Total Programa Mensual'!C300)</f>
        <v>0</v>
      </c>
      <c r="H297" s="164">
        <f t="shared" si="95"/>
        <v>0</v>
      </c>
      <c r="I297" s="125">
        <f t="shared" si="96"/>
        <v>0</v>
      </c>
      <c r="J297"/>
      <c r="K297"/>
    </row>
    <row r="298" spans="1:11" s="169" customFormat="1" ht="16.5" hidden="1" customHeight="1" x14ac:dyDescent="0.2">
      <c r="A298" s="162" t="s">
        <v>613</v>
      </c>
      <c r="B298" s="179" t="s">
        <v>614</v>
      </c>
      <c r="C298" s="121">
        <f>SUM('[5]Presu-Unidades Ejec.-2018'!C301)</f>
        <v>0</v>
      </c>
      <c r="D298" s="126"/>
      <c r="E298" s="121">
        <f>+C298+D298</f>
        <v>0</v>
      </c>
      <c r="F298" s="123">
        <f>SUM('[5]Total Programa Mensual'!K301+'[5]Total Programa Mensual'!X301+'[5]Total Programa Mensual'!AK301+'[5]Total Programa Mensual'!AX301+'[5]Total Programa Mensual'!BK301)</f>
        <v>0</v>
      </c>
      <c r="G298" s="123">
        <f>SUM('[5]Total Programa Mensual'!C301)</f>
        <v>0</v>
      </c>
      <c r="H298" s="164">
        <f t="shared" si="95"/>
        <v>0</v>
      </c>
      <c r="I298" s="125">
        <f t="shared" si="96"/>
        <v>0</v>
      </c>
      <c r="J298"/>
      <c r="K298"/>
    </row>
    <row r="299" spans="1:11" s="89" customFormat="1" ht="11.25" hidden="1" customHeight="1" x14ac:dyDescent="0.2">
      <c r="A299" s="119" t="s">
        <v>615</v>
      </c>
      <c r="B299" s="178" t="s">
        <v>616</v>
      </c>
      <c r="C299" s="121">
        <f>SUM('[5]Presu-Unidades Ejec.-2018'!C302)</f>
        <v>0</v>
      </c>
      <c r="D299" s="126"/>
      <c r="E299" s="121">
        <f>+C299+D299</f>
        <v>0</v>
      </c>
      <c r="F299" s="123">
        <f>SUM('[5]Total Programa Mensual'!K302+'[5]Total Programa Mensual'!X302+'[5]Total Programa Mensual'!AK302+'[5]Total Programa Mensual'!AX302+'[5]Total Programa Mensual'!BK302)</f>
        <v>0</v>
      </c>
      <c r="G299" s="123">
        <f>SUM('[5]Total Programa Mensual'!C302)</f>
        <v>0</v>
      </c>
      <c r="H299" s="164">
        <f t="shared" si="95"/>
        <v>0</v>
      </c>
      <c r="I299" s="125">
        <f t="shared" si="96"/>
        <v>0</v>
      </c>
      <c r="J299"/>
      <c r="K299"/>
    </row>
    <row r="300" spans="1:11" s="89" customFormat="1" ht="15" hidden="1" customHeight="1" x14ac:dyDescent="0.2">
      <c r="A300" s="119" t="s">
        <v>617</v>
      </c>
      <c r="B300" s="178" t="s">
        <v>618</v>
      </c>
      <c r="C300" s="121">
        <f>SUM('[5]Presu-Unidades Ejec.-2018'!C303)</f>
        <v>0</v>
      </c>
      <c r="D300" s="126"/>
      <c r="E300" s="121">
        <f>+C300+D300</f>
        <v>0</v>
      </c>
      <c r="F300" s="123">
        <f>SUM('[5]Total Programa Mensual'!K303+'[5]Total Programa Mensual'!X303+'[5]Total Programa Mensual'!AK303+'[5]Total Programa Mensual'!AX303+'[5]Total Programa Mensual'!BK303)</f>
        <v>0</v>
      </c>
      <c r="G300" s="123">
        <f>SUM('[5]Total Programa Mensual'!C303)</f>
        <v>0</v>
      </c>
      <c r="H300" s="164">
        <f t="shared" si="95"/>
        <v>0</v>
      </c>
      <c r="I300" s="125">
        <f t="shared" si="96"/>
        <v>0</v>
      </c>
      <c r="J300"/>
      <c r="K300"/>
    </row>
    <row r="301" spans="1:11" s="89" customFormat="1" ht="15" customHeight="1" x14ac:dyDescent="0.2">
      <c r="A301" s="235">
        <v>9</v>
      </c>
      <c r="B301" s="226" t="s">
        <v>619</v>
      </c>
      <c r="C301" s="170">
        <f t="shared" ref="C301:H301" si="97">+C302</f>
        <v>9110123248.3299999</v>
      </c>
      <c r="D301" s="171">
        <f t="shared" si="97"/>
        <v>-401998580.19</v>
      </c>
      <c r="E301" s="170">
        <f t="shared" si="97"/>
        <v>8708124668.1400013</v>
      </c>
      <c r="F301" s="172">
        <f t="shared" si="97"/>
        <v>0</v>
      </c>
      <c r="G301" s="172">
        <f t="shared" si="97"/>
        <v>0</v>
      </c>
      <c r="H301" s="170">
        <f t="shared" si="97"/>
        <v>8708124668.1400013</v>
      </c>
      <c r="I301" s="115">
        <f>IF(E301=0,0,+H301/E301)</f>
        <v>1</v>
      </c>
      <c r="J301"/>
      <c r="K301"/>
    </row>
    <row r="302" spans="1:11" s="89" customFormat="1" x14ac:dyDescent="0.2">
      <c r="A302" s="109" t="s">
        <v>620</v>
      </c>
      <c r="B302" s="110" t="s">
        <v>621</v>
      </c>
      <c r="C302" s="170">
        <f t="shared" ref="C302:H302" si="98">+C303+C304</f>
        <v>9110123248.3299999</v>
      </c>
      <c r="D302" s="171">
        <f>SUM(D303:D304)</f>
        <v>-401998580.19</v>
      </c>
      <c r="E302" s="170">
        <f t="shared" si="98"/>
        <v>8708124668.1400013</v>
      </c>
      <c r="F302" s="172">
        <f t="shared" si="98"/>
        <v>0</v>
      </c>
      <c r="G302" s="172">
        <f t="shared" si="98"/>
        <v>0</v>
      </c>
      <c r="H302" s="170">
        <f t="shared" si="98"/>
        <v>8708124668.1400013</v>
      </c>
      <c r="I302" s="115">
        <f>IF(E302=0,0,+H302/E302)</f>
        <v>1</v>
      </c>
      <c r="J302"/>
      <c r="K302"/>
    </row>
    <row r="303" spans="1:11" s="89" customFormat="1" ht="15" customHeight="1" x14ac:dyDescent="0.2">
      <c r="A303" s="119" t="s">
        <v>622</v>
      </c>
      <c r="B303" s="178" t="s">
        <v>623</v>
      </c>
      <c r="C303" s="121">
        <f>SUM('[5]Presu-Unidades Ejec.-2018'!C306)</f>
        <v>296764021.72000003</v>
      </c>
      <c r="D303" s="126">
        <f>-173730592.19-13817988-14450000</f>
        <v>-201998580.19</v>
      </c>
      <c r="E303" s="121">
        <f>+C303+D303</f>
        <v>94765441.530000031</v>
      </c>
      <c r="F303" s="123">
        <f>+'[5]Total Programa Mensual'!I306+'[5]Total Programa Mensual'!V306+'[5]Total Programa Mensual'!AI306+'[5]Total Programa Mensual'!AV306+'[5]Total Programa Mensual'!BI306</f>
        <v>0</v>
      </c>
      <c r="G303" s="123">
        <f>SUM('[5]Total Programa Mensual'!C306)</f>
        <v>0</v>
      </c>
      <c r="H303" s="124">
        <f>SUM(E303-G303)</f>
        <v>94765441.530000031</v>
      </c>
      <c r="I303" s="125">
        <f>IF(E303=0,0,+H303/E303)</f>
        <v>1</v>
      </c>
      <c r="J303"/>
      <c r="K303"/>
    </row>
    <row r="304" spans="1:11" s="89" customFormat="1" ht="15" customHeight="1" x14ac:dyDescent="0.2">
      <c r="A304" s="119" t="s">
        <v>624</v>
      </c>
      <c r="B304" s="178" t="s">
        <v>625</v>
      </c>
      <c r="C304" s="121">
        <f>SUM('[5]Presu-Unidades Ejec.-2018'!C307)</f>
        <v>8813359226.6100006</v>
      </c>
      <c r="D304" s="122">
        <v>-200000000</v>
      </c>
      <c r="E304" s="121">
        <f>+C304+D304</f>
        <v>8613359226.6100006</v>
      </c>
      <c r="F304" s="123">
        <f>+'[5]Total Programa Mensual'!I307+'[5]Total Programa Mensual'!V307+'[5]Total Programa Mensual'!AI307+'[5]Total Programa Mensual'!AV307+'[5]Total Programa Mensual'!BI307</f>
        <v>0</v>
      </c>
      <c r="G304" s="123">
        <f>SUM('[5]Total Programa Mensual'!C307)</f>
        <v>0</v>
      </c>
      <c r="H304" s="124">
        <f>SUM(E304-G304)</f>
        <v>8613359226.6100006</v>
      </c>
      <c r="I304" s="125">
        <f>IF(E304=0,0,+H304/E304)</f>
        <v>1</v>
      </c>
      <c r="J304"/>
      <c r="K304"/>
    </row>
    <row r="305" spans="1:11" s="89" customFormat="1" ht="15" customHeight="1" x14ac:dyDescent="0.2">
      <c r="A305" s="235"/>
      <c r="B305" s="236" t="s">
        <v>77</v>
      </c>
      <c r="C305" s="237">
        <f t="shared" ref="C305:H305" si="99">SUM(C12+C41+C99+C127+C149+C168+C182+C243+C287+C302)</f>
        <v>142535891286.29001</v>
      </c>
      <c r="D305" s="171">
        <f>SUM(D12+D41+D99+D127+D149+D168+D182+D243+D287+D302)</f>
        <v>0</v>
      </c>
      <c r="E305" s="170">
        <f t="shared" si="99"/>
        <v>142535891286.29001</v>
      </c>
      <c r="F305" s="172">
        <f>SUM(F12+F41+F99+F127+F149+F168+F182+F243+F287+F302)</f>
        <v>10490545830.300003</v>
      </c>
      <c r="G305" s="172">
        <f t="shared" si="99"/>
        <v>46314791512.090004</v>
      </c>
      <c r="H305" s="170">
        <f t="shared" si="99"/>
        <v>96221099774.199997</v>
      </c>
      <c r="I305" s="115">
        <f>IF(E305=0,0,+H305/E305)</f>
        <v>0.67506575997013563</v>
      </c>
      <c r="J305"/>
      <c r="K305"/>
    </row>
    <row r="306" spans="1:11" s="92" customFormat="1" ht="15" customHeight="1" x14ac:dyDescent="0.2">
      <c r="A306" s="238"/>
      <c r="B306" s="239"/>
      <c r="C306" s="240"/>
      <c r="D306" s="241"/>
      <c r="E306" s="242"/>
      <c r="F306" s="239"/>
      <c r="G306" s="239"/>
      <c r="H306" s="239"/>
      <c r="I306" s="239"/>
      <c r="J306"/>
      <c r="K306"/>
    </row>
    <row r="307" spans="1:11" s="82" customFormat="1" ht="25.5" customHeight="1" x14ac:dyDescent="0.2">
      <c r="A307" s="243" t="s">
        <v>626</v>
      </c>
      <c r="B307" s="243"/>
      <c r="C307" s="243"/>
      <c r="D307" s="243"/>
      <c r="E307" s="243"/>
      <c r="F307" s="243"/>
      <c r="G307" s="243"/>
      <c r="H307" s="243"/>
      <c r="I307" s="243"/>
      <c r="J307"/>
      <c r="K307"/>
    </row>
    <row r="308" spans="1:11" x14ac:dyDescent="0.2">
      <c r="F308"/>
      <c r="G308"/>
    </row>
    <row r="309" spans="1:11" x14ac:dyDescent="0.2">
      <c r="F309"/>
      <c r="G309"/>
    </row>
    <row r="310" spans="1:11" x14ac:dyDescent="0.2">
      <c r="F310"/>
      <c r="G310"/>
    </row>
    <row r="311" spans="1:11" x14ac:dyDescent="0.2">
      <c r="F311"/>
      <c r="G311"/>
    </row>
    <row r="312" spans="1:11" x14ac:dyDescent="0.2">
      <c r="F312"/>
      <c r="G312"/>
    </row>
    <row r="313" spans="1:11" s="89" customFormat="1" x14ac:dyDescent="0.2">
      <c r="A313" s="246"/>
      <c r="B313" s="82"/>
      <c r="C313" s="247"/>
      <c r="D313" s="248"/>
      <c r="E313" s="247"/>
      <c r="F313" s="249"/>
      <c r="G313"/>
      <c r="H313" s="250"/>
      <c r="I313" s="250"/>
      <c r="J313"/>
      <c r="K313"/>
    </row>
    <row r="314" spans="1:11" x14ac:dyDescent="0.2">
      <c r="F314" s="249"/>
      <c r="G314"/>
    </row>
    <row r="315" spans="1:11" x14ac:dyDescent="0.2">
      <c r="F315"/>
      <c r="G315"/>
    </row>
  </sheetData>
  <mergeCells count="10">
    <mergeCell ref="A307:I307"/>
    <mergeCell ref="H9:I9"/>
    <mergeCell ref="H10:H11"/>
    <mergeCell ref="I10:I11"/>
    <mergeCell ref="A9:B11"/>
    <mergeCell ref="C9:C11"/>
    <mergeCell ref="D9:D11"/>
    <mergeCell ref="E9:E11"/>
    <mergeCell ref="F9:F11"/>
    <mergeCell ref="G9:G11"/>
  </mergeCells>
  <printOptions horizontalCentered="1"/>
  <pageMargins left="0.15748031496062992" right="0.15748031496062992" top="0.59055118110236227" bottom="0.31496062992125984" header="0" footer="0"/>
  <pageSetup scale="65" orientation="landscape" r:id="rId1"/>
  <headerFooter alignWithMargins="0">
    <oddFooter xml:space="preserve">&amp;R&amp;P+4
</oddFooter>
  </headerFooter>
  <rowBreaks count="4" manualBreakCount="4">
    <brk id="61" max="8" man="1"/>
    <brk id="106" max="8" man="1"/>
    <brk id="187" max="8" man="1"/>
    <brk id="241" max="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INGRESOS</vt:lpstr>
      <vt:lpstr>EGRESOS</vt:lpstr>
      <vt:lpstr>EGRESOS!Área_de_impresión</vt:lpstr>
      <vt:lpstr>INGRESOS!Área_de_impresión</vt:lpstr>
      <vt:lpstr>EGRESOS!Títulos_a_imprimir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Gómez Gutiérrez Esteban</dc:creator>
  <cp:lastModifiedBy>Gómez Gutiérrez Esteban</cp:lastModifiedBy>
  <dcterms:created xsi:type="dcterms:W3CDTF">2018-06-21T20:30:58Z</dcterms:created>
  <dcterms:modified xsi:type="dcterms:W3CDTF">2018-06-21T20:36:17Z</dcterms:modified>
</cp:coreProperties>
</file>