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 activeTab="1"/>
  </bookViews>
  <sheets>
    <sheet name="INGRESOS" sheetId="1" r:id="rId1"/>
    <sheet name="EGRESOS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Print_Area" localSheetId="1">EGRESOS!$A$15:$I$310</definedName>
    <definedName name="_xlnm.Print_Area" localSheetId="0">INGRESOS!$A$1:$P$69</definedName>
    <definedName name="_xlnm.Database">#REF!</definedName>
    <definedName name="Disponibilidad_ARTICULO_59.">#REF!</definedName>
    <definedName name="HOLA">#REF!</definedName>
    <definedName name="nombre_1">'[4]INFORMACION DE INGRESOS Y FIS'!$B$6</definedName>
    <definedName name="nombre_10">'[5]INFORMACION DE INGRESOS Y FIS'!$B$13</definedName>
    <definedName name="nombre_11">'[5]INFORMACION DE INGRESOS Y FIS'!$B$14</definedName>
    <definedName name="nombre_12">'[5]INFORMACION DE INGRESOS Y FIS'!$B$15</definedName>
    <definedName name="nombre_13">'[5]INFORMACION DE INGRESOS Y FIS'!$B$16</definedName>
    <definedName name="nombre_14">'[5]INFORMACION DE INGRESOS Y FIS'!$B$17</definedName>
    <definedName name="nombre_2">'[4]INFORMACION DE INGRESOS Y FIS'!$B$7</definedName>
    <definedName name="nombre_3">'[4]INFORMACION DE INGRESOS Y FIS'!$B$8</definedName>
    <definedName name="nombre_4">'[4]INFORMACION DE INGRESOS Y FIS'!$B$9</definedName>
    <definedName name="nombre_5">'[5]INFORMACION DE INGRESOS Y FIS'!$B$8</definedName>
    <definedName name="nombre_6">'[5]INFORMACION DE INGRESOS Y FIS'!$B$9</definedName>
    <definedName name="nombre_7">'[5]INFORMACION DE INGRESOS Y FIS'!$B$10</definedName>
    <definedName name="nombre_8">'[5]INFORMACION DE INGRESOS Y FIS'!$B$11</definedName>
    <definedName name="nombre_9">'[5]INFORMACION DE INGRESOS Y FIS'!$B$12</definedName>
    <definedName name="Tipos">#REF!</definedName>
    <definedName name="_xlnm.Print_Titles" localSheetId="1">EGRESOS!$1:$14</definedName>
    <definedName name="TRT">'[6]INFORMACION DE INGRESOS Y FIS'!$B$11</definedName>
  </definedNames>
  <calcPr calcId="145621" fullCalcOnLoad="1"/>
</workbook>
</file>

<file path=xl/calcChain.xml><?xml version="1.0" encoding="utf-8"?>
<calcChain xmlns="http://schemas.openxmlformats.org/spreadsheetml/2006/main">
  <c r="G307" i="2" l="1"/>
  <c r="F307" i="2"/>
  <c r="C307" i="2"/>
  <c r="E307" i="2" s="1"/>
  <c r="G306" i="2"/>
  <c r="F306" i="2"/>
  <c r="D306" i="2"/>
  <c r="C306" i="2"/>
  <c r="G305" i="2"/>
  <c r="G303" i="2"/>
  <c r="F303" i="2"/>
  <c r="C303" i="2"/>
  <c r="E303" i="2" s="1"/>
  <c r="G302" i="2"/>
  <c r="F302" i="2"/>
  <c r="C302" i="2"/>
  <c r="E302" i="2" s="1"/>
  <c r="G301" i="2"/>
  <c r="F301" i="2"/>
  <c r="C301" i="2"/>
  <c r="E301" i="2" s="1"/>
  <c r="G300" i="2"/>
  <c r="F300" i="2"/>
  <c r="C300" i="2"/>
  <c r="G299" i="2"/>
  <c r="F299" i="2"/>
  <c r="C299" i="2"/>
  <c r="E299" i="2" s="1"/>
  <c r="I299" i="2" s="1"/>
  <c r="G298" i="2"/>
  <c r="F298" i="2"/>
  <c r="C298" i="2"/>
  <c r="E298" i="2" s="1"/>
  <c r="I298" i="2" s="1"/>
  <c r="G297" i="2"/>
  <c r="F297" i="2"/>
  <c r="C297" i="2"/>
  <c r="E297" i="2" s="1"/>
  <c r="G296" i="2"/>
  <c r="F296" i="2"/>
  <c r="C296" i="2"/>
  <c r="E296" i="2" s="1"/>
  <c r="G295" i="2"/>
  <c r="F295" i="2"/>
  <c r="D295" i="2"/>
  <c r="G294" i="2"/>
  <c r="F294" i="2"/>
  <c r="C294" i="2"/>
  <c r="C291" i="2" s="1"/>
  <c r="G293" i="2"/>
  <c r="F293" i="2"/>
  <c r="C293" i="2"/>
  <c r="E293" i="2" s="1"/>
  <c r="G292" i="2"/>
  <c r="F292" i="2"/>
  <c r="C292" i="2"/>
  <c r="E292" i="2" s="1"/>
  <c r="I292" i="2" s="1"/>
  <c r="F291" i="2"/>
  <c r="D291" i="2"/>
  <c r="D290" i="2" s="1"/>
  <c r="F290" i="2"/>
  <c r="I289" i="2"/>
  <c r="G289" i="2"/>
  <c r="F289" i="2"/>
  <c r="C289" i="2"/>
  <c r="E289" i="2" s="1"/>
  <c r="G288" i="2"/>
  <c r="F288" i="2"/>
  <c r="C288" i="2"/>
  <c r="E288" i="2" s="1"/>
  <c r="G287" i="2"/>
  <c r="F287" i="2"/>
  <c r="C287" i="2"/>
  <c r="E287" i="2" s="1"/>
  <c r="G286" i="2"/>
  <c r="F286" i="2"/>
  <c r="C286" i="2"/>
  <c r="G285" i="2"/>
  <c r="F285" i="2"/>
  <c r="C285" i="2"/>
  <c r="E285" i="2" s="1"/>
  <c r="I284" i="2"/>
  <c r="G284" i="2"/>
  <c r="H284" i="2" s="1"/>
  <c r="F284" i="2"/>
  <c r="C284" i="2"/>
  <c r="E284" i="2" s="1"/>
  <c r="G283" i="2"/>
  <c r="F283" i="2"/>
  <c r="C283" i="2"/>
  <c r="E283" i="2" s="1"/>
  <c r="H282" i="2"/>
  <c r="I282" i="2" s="1"/>
  <c r="G282" i="2"/>
  <c r="F282" i="2"/>
  <c r="E282" i="2"/>
  <c r="C282" i="2"/>
  <c r="D281" i="2"/>
  <c r="D280" i="2"/>
  <c r="G279" i="2"/>
  <c r="F279" i="2"/>
  <c r="C279" i="2"/>
  <c r="E279" i="2" s="1"/>
  <c r="G278" i="2"/>
  <c r="F278" i="2"/>
  <c r="C278" i="2"/>
  <c r="E278" i="2" s="1"/>
  <c r="H278" i="2" s="1"/>
  <c r="G277" i="2"/>
  <c r="F277" i="2"/>
  <c r="C277" i="2"/>
  <c r="E277" i="2" s="1"/>
  <c r="G276" i="2"/>
  <c r="F276" i="2"/>
  <c r="C276" i="2"/>
  <c r="G275" i="2"/>
  <c r="F275" i="2"/>
  <c r="C275" i="2"/>
  <c r="E275" i="2" s="1"/>
  <c r="G274" i="2"/>
  <c r="F274" i="2"/>
  <c r="C274" i="2"/>
  <c r="E274" i="2" s="1"/>
  <c r="I274" i="2" s="1"/>
  <c r="G273" i="2"/>
  <c r="F273" i="2"/>
  <c r="C273" i="2"/>
  <c r="E273" i="2" s="1"/>
  <c r="G272" i="2"/>
  <c r="F272" i="2"/>
  <c r="C272" i="2"/>
  <c r="G271" i="2"/>
  <c r="F271" i="2"/>
  <c r="C271" i="2"/>
  <c r="E271" i="2" s="1"/>
  <c r="G270" i="2"/>
  <c r="F270" i="2"/>
  <c r="C270" i="2"/>
  <c r="E270" i="2" s="1"/>
  <c r="G269" i="2"/>
  <c r="H269" i="2" s="1"/>
  <c r="F269" i="2"/>
  <c r="E269" i="2"/>
  <c r="C269" i="2"/>
  <c r="G268" i="2"/>
  <c r="F268" i="2"/>
  <c r="C268" i="2"/>
  <c r="G267" i="2"/>
  <c r="F267" i="2"/>
  <c r="C267" i="2"/>
  <c r="E267" i="2" s="1"/>
  <c r="G266" i="2"/>
  <c r="F266" i="2"/>
  <c r="C266" i="2"/>
  <c r="E266" i="2" s="1"/>
  <c r="G265" i="2"/>
  <c r="F265" i="2"/>
  <c r="F263" i="2" s="1"/>
  <c r="C265" i="2"/>
  <c r="G264" i="2"/>
  <c r="F264" i="2"/>
  <c r="C264" i="2"/>
  <c r="E264" i="2" s="1"/>
  <c r="D263" i="2"/>
  <c r="G262" i="2"/>
  <c r="F262" i="2"/>
  <c r="C262" i="2"/>
  <c r="G261" i="2"/>
  <c r="F261" i="2"/>
  <c r="C261" i="2"/>
  <c r="E261" i="2" s="1"/>
  <c r="G260" i="2"/>
  <c r="F260" i="2"/>
  <c r="C260" i="2"/>
  <c r="E260" i="2" s="1"/>
  <c r="G259" i="2"/>
  <c r="F259" i="2"/>
  <c r="C259" i="2"/>
  <c r="G258" i="2"/>
  <c r="F258" i="2"/>
  <c r="C258" i="2"/>
  <c r="D257" i="2"/>
  <c r="D256" i="2" s="1"/>
  <c r="G255" i="2"/>
  <c r="F255" i="2"/>
  <c r="C255" i="2"/>
  <c r="G254" i="2"/>
  <c r="F254" i="2"/>
  <c r="C254" i="2"/>
  <c r="E254" i="2" s="1"/>
  <c r="G253" i="2"/>
  <c r="F253" i="2"/>
  <c r="C253" i="2"/>
  <c r="G252" i="2"/>
  <c r="F252" i="2"/>
  <c r="C252" i="2"/>
  <c r="G251" i="2"/>
  <c r="F251" i="2"/>
  <c r="C251" i="2"/>
  <c r="E251" i="2" s="1"/>
  <c r="I251" i="2" s="1"/>
  <c r="D250" i="2"/>
  <c r="I249" i="2"/>
  <c r="G249" i="2"/>
  <c r="G248" i="2" s="1"/>
  <c r="F249" i="2"/>
  <c r="F248" i="2" s="1"/>
  <c r="E249" i="2"/>
  <c r="C249" i="2"/>
  <c r="C248" i="2" s="1"/>
  <c r="D248" i="2"/>
  <c r="G245" i="2"/>
  <c r="F245" i="2"/>
  <c r="E245" i="2"/>
  <c r="G244" i="2"/>
  <c r="F244" i="2"/>
  <c r="C244" i="2"/>
  <c r="D243" i="2"/>
  <c r="G242" i="2"/>
  <c r="F242" i="2"/>
  <c r="C242" i="2"/>
  <c r="E242" i="2" s="1"/>
  <c r="G241" i="2"/>
  <c r="F241" i="2"/>
  <c r="C241" i="2"/>
  <c r="E241" i="2" s="1"/>
  <c r="G240" i="2"/>
  <c r="F240" i="2"/>
  <c r="C240" i="2"/>
  <c r="E240" i="2" s="1"/>
  <c r="G239" i="2"/>
  <c r="F239" i="2"/>
  <c r="C239" i="2"/>
  <c r="E239" i="2" s="1"/>
  <c r="G238" i="2"/>
  <c r="F238" i="2"/>
  <c r="C238" i="2"/>
  <c r="E238" i="2" s="1"/>
  <c r="G237" i="2"/>
  <c r="F237" i="2"/>
  <c r="C237" i="2"/>
  <c r="E237" i="2" s="1"/>
  <c r="G236" i="2"/>
  <c r="F236" i="2"/>
  <c r="C236" i="2"/>
  <c r="E236" i="2" s="1"/>
  <c r="G235" i="2"/>
  <c r="F235" i="2"/>
  <c r="C235" i="2"/>
  <c r="E235" i="2" s="1"/>
  <c r="G234" i="2"/>
  <c r="F234" i="2"/>
  <c r="C234" i="2"/>
  <c r="E234" i="2" s="1"/>
  <c r="D233" i="2"/>
  <c r="D232" i="2" s="1"/>
  <c r="G231" i="2"/>
  <c r="G230" i="2" s="1"/>
  <c r="F231" i="2"/>
  <c r="C231" i="2"/>
  <c r="E231" i="2" s="1"/>
  <c r="F230" i="2"/>
  <c r="D230" i="2"/>
  <c r="G229" i="2"/>
  <c r="H229" i="2" s="1"/>
  <c r="I229" i="2" s="1"/>
  <c r="F229" i="2"/>
  <c r="C229" i="2"/>
  <c r="E229" i="2" s="1"/>
  <c r="G228" i="2"/>
  <c r="F228" i="2"/>
  <c r="C228" i="2"/>
  <c r="E228" i="2" s="1"/>
  <c r="H228" i="2" s="1"/>
  <c r="I228" i="2" s="1"/>
  <c r="G227" i="2"/>
  <c r="H227" i="2" s="1"/>
  <c r="F227" i="2"/>
  <c r="C227" i="2"/>
  <c r="E227" i="2" s="1"/>
  <c r="I227" i="2" s="1"/>
  <c r="G226" i="2"/>
  <c r="F226" i="2"/>
  <c r="C226" i="2"/>
  <c r="E226" i="2" s="1"/>
  <c r="G225" i="2"/>
  <c r="F225" i="2"/>
  <c r="C225" i="2"/>
  <c r="E225" i="2" s="1"/>
  <c r="G224" i="2"/>
  <c r="F224" i="2"/>
  <c r="C224" i="2"/>
  <c r="E224" i="2" s="1"/>
  <c r="G223" i="2"/>
  <c r="F223" i="2"/>
  <c r="C223" i="2"/>
  <c r="E223" i="2" s="1"/>
  <c r="G222" i="2"/>
  <c r="F222" i="2"/>
  <c r="C222" i="2"/>
  <c r="E222" i="2" s="1"/>
  <c r="G221" i="2"/>
  <c r="F221" i="2"/>
  <c r="C221" i="2"/>
  <c r="E221" i="2" s="1"/>
  <c r="G220" i="2"/>
  <c r="F220" i="2"/>
  <c r="C220" i="2"/>
  <c r="E220" i="2" s="1"/>
  <c r="G219" i="2"/>
  <c r="F219" i="2"/>
  <c r="C219" i="2"/>
  <c r="E219" i="2" s="1"/>
  <c r="G218" i="2"/>
  <c r="F218" i="2"/>
  <c r="C218" i="2"/>
  <c r="E218" i="2" s="1"/>
  <c r="G217" i="2"/>
  <c r="F217" i="2"/>
  <c r="C217" i="2"/>
  <c r="E217" i="2" s="1"/>
  <c r="G216" i="2"/>
  <c r="F216" i="2"/>
  <c r="C216" i="2"/>
  <c r="E216" i="2" s="1"/>
  <c r="G215" i="2"/>
  <c r="F215" i="2"/>
  <c r="C215" i="2"/>
  <c r="E215" i="2" s="1"/>
  <c r="G214" i="2"/>
  <c r="F214" i="2"/>
  <c r="C214" i="2"/>
  <c r="D213" i="2"/>
  <c r="G212" i="2"/>
  <c r="F212" i="2"/>
  <c r="C212" i="2"/>
  <c r="E212" i="2" s="1"/>
  <c r="G211" i="2"/>
  <c r="F211" i="2"/>
  <c r="C211" i="2"/>
  <c r="E211" i="2" s="1"/>
  <c r="G210" i="2"/>
  <c r="F210" i="2"/>
  <c r="C210" i="2"/>
  <c r="E210" i="2" s="1"/>
  <c r="G209" i="2"/>
  <c r="F209" i="2"/>
  <c r="C209" i="2"/>
  <c r="E209" i="2" s="1"/>
  <c r="G208" i="2"/>
  <c r="F208" i="2"/>
  <c r="C208" i="2"/>
  <c r="E208" i="2" s="1"/>
  <c r="H208" i="2" s="1"/>
  <c r="D207" i="2"/>
  <c r="G205" i="2"/>
  <c r="F205" i="2"/>
  <c r="C205" i="2"/>
  <c r="E205" i="2" s="1"/>
  <c r="G204" i="2"/>
  <c r="F204" i="2"/>
  <c r="C204" i="2"/>
  <c r="G203" i="2"/>
  <c r="F203" i="2"/>
  <c r="C203" i="2"/>
  <c r="E203" i="2" s="1"/>
  <c r="D202" i="2"/>
  <c r="D201" i="2"/>
  <c r="G200" i="2"/>
  <c r="F200" i="2"/>
  <c r="C200" i="2"/>
  <c r="E200" i="2" s="1"/>
  <c r="G199" i="2"/>
  <c r="F199" i="2"/>
  <c r="C199" i="2"/>
  <c r="E199" i="2" s="1"/>
  <c r="H199" i="2" s="1"/>
  <c r="D198" i="2"/>
  <c r="G197" i="2"/>
  <c r="F197" i="2"/>
  <c r="C197" i="2"/>
  <c r="E197" i="2" s="1"/>
  <c r="G196" i="2"/>
  <c r="F196" i="2"/>
  <c r="C196" i="2"/>
  <c r="E196" i="2" s="1"/>
  <c r="G195" i="2"/>
  <c r="F195" i="2"/>
  <c r="C195" i="2"/>
  <c r="E195" i="2" s="1"/>
  <c r="G194" i="2"/>
  <c r="H194" i="2" s="1"/>
  <c r="F194" i="2"/>
  <c r="C194" i="2"/>
  <c r="E194" i="2" s="1"/>
  <c r="G193" i="2"/>
  <c r="F193" i="2"/>
  <c r="C193" i="2"/>
  <c r="E193" i="2" s="1"/>
  <c r="H193" i="2" s="1"/>
  <c r="G192" i="2"/>
  <c r="F192" i="2"/>
  <c r="E192" i="2"/>
  <c r="C192" i="2"/>
  <c r="D191" i="2"/>
  <c r="G190" i="2"/>
  <c r="F190" i="2"/>
  <c r="C190" i="2"/>
  <c r="G189" i="2"/>
  <c r="F189" i="2"/>
  <c r="D189" i="2"/>
  <c r="D186" i="2" s="1"/>
  <c r="G188" i="2"/>
  <c r="G187" i="2" s="1"/>
  <c r="F188" i="2"/>
  <c r="C188" i="2"/>
  <c r="D187" i="2"/>
  <c r="G184" i="2"/>
  <c r="F184" i="2"/>
  <c r="C184" i="2"/>
  <c r="D183" i="2"/>
  <c r="G182" i="2"/>
  <c r="G181" i="2" s="1"/>
  <c r="F182" i="2"/>
  <c r="C182" i="2"/>
  <c r="E182" i="2" s="1"/>
  <c r="D181" i="2"/>
  <c r="C181" i="2"/>
  <c r="G180" i="2"/>
  <c r="F180" i="2"/>
  <c r="C180" i="2"/>
  <c r="E180" i="2" s="1"/>
  <c r="G179" i="2"/>
  <c r="F179" i="2"/>
  <c r="C179" i="2"/>
  <c r="E179" i="2" s="1"/>
  <c r="G178" i="2"/>
  <c r="F178" i="2"/>
  <c r="C178" i="2"/>
  <c r="E178" i="2" s="1"/>
  <c r="G177" i="2"/>
  <c r="F177" i="2"/>
  <c r="C177" i="2"/>
  <c r="E177" i="2" s="1"/>
  <c r="G176" i="2"/>
  <c r="F176" i="2"/>
  <c r="D176" i="2"/>
  <c r="C176" i="2"/>
  <c r="E176" i="2" s="1"/>
  <c r="H175" i="2"/>
  <c r="G175" i="2"/>
  <c r="F175" i="2"/>
  <c r="C175" i="2"/>
  <c r="E175" i="2" s="1"/>
  <c r="G174" i="2"/>
  <c r="F174" i="2"/>
  <c r="C174" i="2"/>
  <c r="E174" i="2" s="1"/>
  <c r="G173" i="2"/>
  <c r="F173" i="2"/>
  <c r="D173" i="2"/>
  <c r="C173" i="2"/>
  <c r="G170" i="2"/>
  <c r="F170" i="2"/>
  <c r="C170" i="2"/>
  <c r="E170" i="2" s="1"/>
  <c r="G169" i="2"/>
  <c r="F169" i="2"/>
  <c r="C169" i="2"/>
  <c r="E169" i="2" s="1"/>
  <c r="G168" i="2"/>
  <c r="F168" i="2"/>
  <c r="C168" i="2"/>
  <c r="E168" i="2" s="1"/>
  <c r="G167" i="2"/>
  <c r="F167" i="2"/>
  <c r="C167" i="2"/>
  <c r="E167" i="2" s="1"/>
  <c r="G166" i="2"/>
  <c r="F166" i="2"/>
  <c r="C166" i="2"/>
  <c r="E166" i="2" s="1"/>
  <c r="G165" i="2"/>
  <c r="F165" i="2"/>
  <c r="C165" i="2"/>
  <c r="E165" i="2" s="1"/>
  <c r="G164" i="2"/>
  <c r="F164" i="2"/>
  <c r="C164" i="2"/>
  <c r="E164" i="2" s="1"/>
  <c r="G163" i="2"/>
  <c r="F163" i="2"/>
  <c r="C163" i="2"/>
  <c r="E163" i="2" s="1"/>
  <c r="I162" i="2"/>
  <c r="H162" i="2"/>
  <c r="D162" i="2"/>
  <c r="D152" i="2" s="1"/>
  <c r="G161" i="2"/>
  <c r="F161" i="2"/>
  <c r="E161" i="2"/>
  <c r="C161" i="2"/>
  <c r="G160" i="2"/>
  <c r="F160" i="2"/>
  <c r="C160" i="2"/>
  <c r="E160" i="2" s="1"/>
  <c r="G159" i="2"/>
  <c r="F159" i="2"/>
  <c r="C159" i="2"/>
  <c r="E159" i="2" s="1"/>
  <c r="G158" i="2"/>
  <c r="F158" i="2"/>
  <c r="C158" i="2"/>
  <c r="E158" i="2" s="1"/>
  <c r="G157" i="2"/>
  <c r="F157" i="2"/>
  <c r="C157" i="2"/>
  <c r="G156" i="2"/>
  <c r="F156" i="2"/>
  <c r="C156" i="2"/>
  <c r="E156" i="2" s="1"/>
  <c r="G155" i="2"/>
  <c r="F155" i="2"/>
  <c r="C155" i="2"/>
  <c r="E155" i="2" s="1"/>
  <c r="G154" i="2"/>
  <c r="F154" i="2"/>
  <c r="C154" i="2"/>
  <c r="E154" i="2" s="1"/>
  <c r="I153" i="2"/>
  <c r="H153" i="2"/>
  <c r="D153" i="2"/>
  <c r="G151" i="2"/>
  <c r="F151" i="2"/>
  <c r="C151" i="2"/>
  <c r="E151" i="2" s="1"/>
  <c r="G150" i="2"/>
  <c r="F150" i="2"/>
  <c r="C150" i="2"/>
  <c r="G149" i="2"/>
  <c r="F149" i="2"/>
  <c r="C149" i="2"/>
  <c r="E149" i="2" s="1"/>
  <c r="I148" i="2"/>
  <c r="H148" i="2"/>
  <c r="G148" i="2"/>
  <c r="F148" i="2"/>
  <c r="C148" i="2"/>
  <c r="E148" i="2" s="1"/>
  <c r="G147" i="2"/>
  <c r="F147" i="2"/>
  <c r="C147" i="2"/>
  <c r="G146" i="2"/>
  <c r="F146" i="2"/>
  <c r="C146" i="2"/>
  <c r="E146" i="2" s="1"/>
  <c r="I146" i="2" s="1"/>
  <c r="D145" i="2"/>
  <c r="G144" i="2"/>
  <c r="F144" i="2"/>
  <c r="C144" i="2"/>
  <c r="E144" i="2" s="1"/>
  <c r="G143" i="2"/>
  <c r="F143" i="2"/>
  <c r="C143" i="2"/>
  <c r="G142" i="2"/>
  <c r="F142" i="2"/>
  <c r="D142" i="2"/>
  <c r="G141" i="2"/>
  <c r="F141" i="2"/>
  <c r="C141" i="2"/>
  <c r="E141" i="2" s="1"/>
  <c r="H140" i="2"/>
  <c r="G140" i="2"/>
  <c r="F140" i="2"/>
  <c r="E140" i="2"/>
  <c r="I140" i="2" s="1"/>
  <c r="C140" i="2"/>
  <c r="G139" i="2"/>
  <c r="F139" i="2"/>
  <c r="C139" i="2"/>
  <c r="E139" i="2" s="1"/>
  <c r="I139" i="2" s="1"/>
  <c r="I138" i="2"/>
  <c r="G138" i="2"/>
  <c r="F138" i="2"/>
  <c r="C138" i="2"/>
  <c r="E138" i="2" s="1"/>
  <c r="G137" i="2"/>
  <c r="F137" i="2"/>
  <c r="C137" i="2"/>
  <c r="E137" i="2" s="1"/>
  <c r="I137" i="2" s="1"/>
  <c r="G136" i="2"/>
  <c r="F136" i="2"/>
  <c r="C136" i="2"/>
  <c r="E136" i="2" s="1"/>
  <c r="I136" i="2" s="1"/>
  <c r="G135" i="2"/>
  <c r="F135" i="2"/>
  <c r="C135" i="2"/>
  <c r="D134" i="2"/>
  <c r="G133" i="2"/>
  <c r="F133" i="2"/>
  <c r="F131" i="2" s="1"/>
  <c r="C133" i="2"/>
  <c r="E133" i="2" s="1"/>
  <c r="G132" i="2"/>
  <c r="F132" i="2"/>
  <c r="C132" i="2"/>
  <c r="E132" i="2" s="1"/>
  <c r="D131" i="2"/>
  <c r="G129" i="2"/>
  <c r="F129" i="2"/>
  <c r="C129" i="2"/>
  <c r="E129" i="2" s="1"/>
  <c r="G128" i="2"/>
  <c r="F128" i="2"/>
  <c r="C128" i="2"/>
  <c r="E128" i="2" s="1"/>
  <c r="H128" i="2" s="1"/>
  <c r="G127" i="2"/>
  <c r="F127" i="2"/>
  <c r="C127" i="2"/>
  <c r="E127" i="2" s="1"/>
  <c r="G126" i="2"/>
  <c r="F126" i="2"/>
  <c r="C126" i="2"/>
  <c r="E126" i="2" s="1"/>
  <c r="G125" i="2"/>
  <c r="F125" i="2"/>
  <c r="C125" i="2"/>
  <c r="E125" i="2" s="1"/>
  <c r="G124" i="2"/>
  <c r="F124" i="2"/>
  <c r="C124" i="2"/>
  <c r="E124" i="2" s="1"/>
  <c r="G123" i="2"/>
  <c r="F123" i="2"/>
  <c r="C123" i="2"/>
  <c r="E123" i="2" s="1"/>
  <c r="G122" i="2"/>
  <c r="F122" i="2"/>
  <c r="C122" i="2"/>
  <c r="E122" i="2" s="1"/>
  <c r="D121" i="2"/>
  <c r="G120" i="2"/>
  <c r="F120" i="2"/>
  <c r="C120" i="2"/>
  <c r="E120" i="2" s="1"/>
  <c r="G119" i="2"/>
  <c r="F119" i="2"/>
  <c r="C119" i="2"/>
  <c r="D118" i="2"/>
  <c r="G117" i="2"/>
  <c r="F117" i="2"/>
  <c r="C117" i="2"/>
  <c r="E117" i="2" s="1"/>
  <c r="G116" i="2"/>
  <c r="F116" i="2"/>
  <c r="C116" i="2"/>
  <c r="E116" i="2" s="1"/>
  <c r="G115" i="2"/>
  <c r="F115" i="2"/>
  <c r="C115" i="2"/>
  <c r="E115" i="2" s="1"/>
  <c r="G114" i="2"/>
  <c r="F114" i="2"/>
  <c r="C114" i="2"/>
  <c r="E114" i="2" s="1"/>
  <c r="G113" i="2"/>
  <c r="F113" i="2"/>
  <c r="C113" i="2"/>
  <c r="E113" i="2" s="1"/>
  <c r="G112" i="2"/>
  <c r="F112" i="2"/>
  <c r="C112" i="2"/>
  <c r="E112" i="2" s="1"/>
  <c r="G111" i="2"/>
  <c r="F111" i="2"/>
  <c r="C111" i="2"/>
  <c r="D110" i="2"/>
  <c r="G109" i="2"/>
  <c r="G108" i="2" s="1"/>
  <c r="F109" i="2"/>
  <c r="F108" i="2" s="1"/>
  <c r="C109" i="2"/>
  <c r="E109" i="2" s="1"/>
  <c r="D108" i="2"/>
  <c r="G107" i="2"/>
  <c r="F107" i="2"/>
  <c r="C107" i="2"/>
  <c r="E107" i="2" s="1"/>
  <c r="H107" i="2" s="1"/>
  <c r="I107" i="2" s="1"/>
  <c r="G106" i="2"/>
  <c r="F106" i="2"/>
  <c r="C106" i="2"/>
  <c r="E106" i="2" s="1"/>
  <c r="G105" i="2"/>
  <c r="F105" i="2"/>
  <c r="C105" i="2"/>
  <c r="E105" i="2" s="1"/>
  <c r="H105" i="2" s="1"/>
  <c r="I105" i="2" s="1"/>
  <c r="G104" i="2"/>
  <c r="G103" i="2" s="1"/>
  <c r="F104" i="2"/>
  <c r="C104" i="2"/>
  <c r="E104" i="2" s="1"/>
  <c r="D103" i="2"/>
  <c r="G101" i="2"/>
  <c r="F101" i="2"/>
  <c r="C101" i="2"/>
  <c r="E101" i="2" s="1"/>
  <c r="G100" i="2"/>
  <c r="F100" i="2"/>
  <c r="C100" i="2"/>
  <c r="D99" i="2"/>
  <c r="G98" i="2"/>
  <c r="F98" i="2"/>
  <c r="C98" i="2"/>
  <c r="E98" i="2" s="1"/>
  <c r="G97" i="2"/>
  <c r="F97" i="2"/>
  <c r="C97" i="2"/>
  <c r="E97" i="2" s="1"/>
  <c r="H97" i="2" s="1"/>
  <c r="D96" i="2"/>
  <c r="G95" i="2"/>
  <c r="F95" i="2"/>
  <c r="C95" i="2"/>
  <c r="E95" i="2" s="1"/>
  <c r="G94" i="2"/>
  <c r="F94" i="2"/>
  <c r="C94" i="2"/>
  <c r="E94" i="2" s="1"/>
  <c r="G93" i="2"/>
  <c r="F93" i="2"/>
  <c r="C93" i="2"/>
  <c r="E93" i="2" s="1"/>
  <c r="G92" i="2"/>
  <c r="F92" i="2"/>
  <c r="C92" i="2"/>
  <c r="E92" i="2" s="1"/>
  <c r="G91" i="2"/>
  <c r="F91" i="2"/>
  <c r="C91" i="2"/>
  <c r="E91" i="2" s="1"/>
  <c r="G90" i="2"/>
  <c r="F90" i="2"/>
  <c r="C90" i="2"/>
  <c r="E90" i="2" s="1"/>
  <c r="G89" i="2"/>
  <c r="F89" i="2"/>
  <c r="C89" i="2"/>
  <c r="E89" i="2" s="1"/>
  <c r="G88" i="2"/>
  <c r="F88" i="2"/>
  <c r="C88" i="2"/>
  <c r="D87" i="2"/>
  <c r="G86" i="2"/>
  <c r="F86" i="2"/>
  <c r="C86" i="2"/>
  <c r="E86" i="2" s="1"/>
  <c r="G85" i="2"/>
  <c r="F85" i="2"/>
  <c r="C85" i="2"/>
  <c r="G84" i="2"/>
  <c r="F84" i="2"/>
  <c r="C84" i="2"/>
  <c r="E84" i="2" s="1"/>
  <c r="D83" i="2"/>
  <c r="G82" i="2"/>
  <c r="F82" i="2"/>
  <c r="C82" i="2"/>
  <c r="C80" i="2" s="1"/>
  <c r="G81" i="2"/>
  <c r="G80" i="2" s="1"/>
  <c r="F81" i="2"/>
  <c r="C81" i="2"/>
  <c r="E81" i="2" s="1"/>
  <c r="D80" i="2"/>
  <c r="G79" i="2"/>
  <c r="F79" i="2"/>
  <c r="C79" i="2"/>
  <c r="E79" i="2" s="1"/>
  <c r="G78" i="2"/>
  <c r="F78" i="2"/>
  <c r="C78" i="2"/>
  <c r="E78" i="2" s="1"/>
  <c r="G77" i="2"/>
  <c r="F77" i="2"/>
  <c r="C77" i="2"/>
  <c r="E77" i="2" s="1"/>
  <c r="G76" i="2"/>
  <c r="F76" i="2"/>
  <c r="C76" i="2"/>
  <c r="E76" i="2" s="1"/>
  <c r="D75" i="2"/>
  <c r="G74" i="2"/>
  <c r="F74" i="2"/>
  <c r="D74" i="2"/>
  <c r="C74" i="2"/>
  <c r="E74" i="2" s="1"/>
  <c r="G73" i="2"/>
  <c r="F73" i="2"/>
  <c r="E73" i="2"/>
  <c r="C73" i="2"/>
  <c r="G72" i="2"/>
  <c r="F72" i="2"/>
  <c r="C72" i="2"/>
  <c r="E72" i="2" s="1"/>
  <c r="G71" i="2"/>
  <c r="F71" i="2"/>
  <c r="C71" i="2"/>
  <c r="E71" i="2" s="1"/>
  <c r="D70" i="2"/>
  <c r="G69" i="2"/>
  <c r="F69" i="2"/>
  <c r="C69" i="2"/>
  <c r="E69" i="2" s="1"/>
  <c r="G68" i="2"/>
  <c r="F68" i="2"/>
  <c r="C68" i="2"/>
  <c r="E68" i="2" s="1"/>
  <c r="G67" i="2"/>
  <c r="F67" i="2"/>
  <c r="C67" i="2"/>
  <c r="E67" i="2" s="1"/>
  <c r="G66" i="2"/>
  <c r="F66" i="2"/>
  <c r="C66" i="2"/>
  <c r="E66" i="2" s="1"/>
  <c r="G64" i="2"/>
  <c r="F64" i="2"/>
  <c r="C64" i="2"/>
  <c r="E64" i="2" s="1"/>
  <c r="G63" i="2"/>
  <c r="F63" i="2"/>
  <c r="C63" i="2"/>
  <c r="E63" i="2" s="1"/>
  <c r="G62" i="2"/>
  <c r="F62" i="2"/>
  <c r="C62" i="2"/>
  <c r="E62" i="2" s="1"/>
  <c r="G61" i="2"/>
  <c r="F61" i="2"/>
  <c r="C61" i="2"/>
  <c r="E61" i="2" s="1"/>
  <c r="G60" i="2"/>
  <c r="F60" i="2"/>
  <c r="C60" i="2"/>
  <c r="E60" i="2" s="1"/>
  <c r="G59" i="2"/>
  <c r="F59" i="2"/>
  <c r="C59" i="2"/>
  <c r="G58" i="2"/>
  <c r="F58" i="2"/>
  <c r="C58" i="2"/>
  <c r="E58" i="2" s="1"/>
  <c r="H58" i="2" s="1"/>
  <c r="D57" i="2"/>
  <c r="G56" i="2"/>
  <c r="F56" i="2"/>
  <c r="C56" i="2"/>
  <c r="E56" i="2" s="1"/>
  <c r="G55" i="2"/>
  <c r="F55" i="2"/>
  <c r="C55" i="2"/>
  <c r="E55" i="2" s="1"/>
  <c r="G54" i="2"/>
  <c r="F54" i="2"/>
  <c r="C54" i="2"/>
  <c r="E54" i="2" s="1"/>
  <c r="G53" i="2"/>
  <c r="F53" i="2"/>
  <c r="C53" i="2"/>
  <c r="E53" i="2" s="1"/>
  <c r="G52" i="2"/>
  <c r="F52" i="2"/>
  <c r="E52" i="2"/>
  <c r="H52" i="2" s="1"/>
  <c r="C52" i="2"/>
  <c r="D51" i="2"/>
  <c r="G50" i="2"/>
  <c r="F50" i="2"/>
  <c r="C50" i="2"/>
  <c r="I49" i="2"/>
  <c r="G49" i="2"/>
  <c r="F49" i="2"/>
  <c r="C49" i="2"/>
  <c r="E49" i="2" s="1"/>
  <c r="G48" i="2"/>
  <c r="F48" i="2"/>
  <c r="C48" i="2"/>
  <c r="E48" i="2" s="1"/>
  <c r="G47" i="2"/>
  <c r="F47" i="2"/>
  <c r="C47" i="2"/>
  <c r="E47" i="2" s="1"/>
  <c r="G46" i="2"/>
  <c r="F46" i="2"/>
  <c r="C46" i="2"/>
  <c r="E46" i="2" s="1"/>
  <c r="D45" i="2"/>
  <c r="G43" i="2"/>
  <c r="G42" i="2" s="1"/>
  <c r="F43" i="2"/>
  <c r="F42" i="2" s="1"/>
  <c r="C43" i="2"/>
  <c r="C42" i="2" s="1"/>
  <c r="D42" i="2"/>
  <c r="G41" i="2"/>
  <c r="F41" i="2"/>
  <c r="D41" i="2"/>
  <c r="C41" i="2"/>
  <c r="G40" i="2"/>
  <c r="F40" i="2"/>
  <c r="D40" i="2"/>
  <c r="C40" i="2"/>
  <c r="E40" i="2" s="1"/>
  <c r="G39" i="2"/>
  <c r="F39" i="2"/>
  <c r="D39" i="2"/>
  <c r="C39" i="2"/>
  <c r="G38" i="2"/>
  <c r="F38" i="2"/>
  <c r="D38" i="2"/>
  <c r="C38" i="2"/>
  <c r="C37" i="2"/>
  <c r="G36" i="2"/>
  <c r="F36" i="2"/>
  <c r="D36" i="2"/>
  <c r="C36" i="2"/>
  <c r="G35" i="2"/>
  <c r="F35" i="2"/>
  <c r="D35" i="2"/>
  <c r="C35" i="2"/>
  <c r="G34" i="2"/>
  <c r="F34" i="2"/>
  <c r="D34" i="2"/>
  <c r="E34" i="2" s="1"/>
  <c r="C34" i="2"/>
  <c r="G33" i="2"/>
  <c r="F33" i="2"/>
  <c r="D33" i="2"/>
  <c r="C33" i="2"/>
  <c r="G32" i="2"/>
  <c r="F32" i="2"/>
  <c r="D32" i="2"/>
  <c r="C32" i="2"/>
  <c r="G30" i="2"/>
  <c r="F30" i="2"/>
  <c r="C30" i="2"/>
  <c r="E30" i="2" s="1"/>
  <c r="G29" i="2"/>
  <c r="F29" i="2"/>
  <c r="C29" i="2"/>
  <c r="E29" i="2" s="1"/>
  <c r="G28" i="2"/>
  <c r="F28" i="2"/>
  <c r="D28" i="2"/>
  <c r="D25" i="2" s="1"/>
  <c r="C28" i="2"/>
  <c r="E28" i="2" s="1"/>
  <c r="G27" i="2"/>
  <c r="F27" i="2"/>
  <c r="C27" i="2"/>
  <c r="E27" i="2" s="1"/>
  <c r="G26" i="2"/>
  <c r="F26" i="2"/>
  <c r="C26" i="2"/>
  <c r="E26" i="2" s="1"/>
  <c r="G24" i="2"/>
  <c r="F24" i="2"/>
  <c r="C24" i="2"/>
  <c r="E24" i="2" s="1"/>
  <c r="I23" i="2"/>
  <c r="G23" i="2"/>
  <c r="F23" i="2"/>
  <c r="C23" i="2"/>
  <c r="E23" i="2" s="1"/>
  <c r="G22" i="2"/>
  <c r="F22" i="2"/>
  <c r="C22" i="2"/>
  <c r="E22" i="2" s="1"/>
  <c r="G21" i="2"/>
  <c r="G20" i="2" s="1"/>
  <c r="F21" i="2"/>
  <c r="C21" i="2"/>
  <c r="E21" i="2" s="1"/>
  <c r="H21" i="2" s="1"/>
  <c r="D20" i="2"/>
  <c r="G19" i="2"/>
  <c r="F19" i="2"/>
  <c r="C19" i="2"/>
  <c r="C16" i="2" s="1"/>
  <c r="G18" i="2"/>
  <c r="F18" i="2"/>
  <c r="C18" i="2"/>
  <c r="E18" i="2" s="1"/>
  <c r="G17" i="2"/>
  <c r="F17" i="2"/>
  <c r="C17" i="2"/>
  <c r="E17" i="2" s="1"/>
  <c r="D16" i="2"/>
  <c r="E33" i="2" l="1"/>
  <c r="H72" i="2"/>
  <c r="I72" i="2" s="1"/>
  <c r="E36" i="2"/>
  <c r="H36" i="2" s="1"/>
  <c r="I36" i="2" s="1"/>
  <c r="H40" i="2"/>
  <c r="D65" i="2"/>
  <c r="H132" i="2"/>
  <c r="C145" i="2"/>
  <c r="G202" i="2"/>
  <c r="G201" i="2" s="1"/>
  <c r="D247" i="2"/>
  <c r="D246" i="2" s="1"/>
  <c r="H68" i="2"/>
  <c r="I152" i="2"/>
  <c r="C202" i="2"/>
  <c r="C201" i="2" s="1"/>
  <c r="E38" i="2"/>
  <c r="H69" i="2"/>
  <c r="I69" i="2" s="1"/>
  <c r="G25" i="2"/>
  <c r="F45" i="2"/>
  <c r="H54" i="2"/>
  <c r="I54" i="2" s="1"/>
  <c r="C87" i="2"/>
  <c r="H138" i="2"/>
  <c r="D172" i="2"/>
  <c r="H84" i="2"/>
  <c r="E83" i="2"/>
  <c r="H55" i="2"/>
  <c r="I55" i="2" s="1"/>
  <c r="H275" i="2"/>
  <c r="I275" i="2" s="1"/>
  <c r="I218" i="2"/>
  <c r="H218" i="2"/>
  <c r="H23" i="2"/>
  <c r="E147" i="2"/>
  <c r="I147" i="2" s="1"/>
  <c r="E244" i="2"/>
  <c r="C243" i="2"/>
  <c r="G16" i="2"/>
  <c r="I21" i="2"/>
  <c r="E35" i="2"/>
  <c r="E39" i="2"/>
  <c r="H39" i="2" s="1"/>
  <c r="F83" i="2"/>
  <c r="G96" i="2"/>
  <c r="C108" i="2"/>
  <c r="E255" i="2"/>
  <c r="H298" i="2"/>
  <c r="E80" i="2"/>
  <c r="H81" i="2"/>
  <c r="I81" i="2" s="1"/>
  <c r="H223" i="2"/>
  <c r="I223" i="2" s="1"/>
  <c r="G87" i="2"/>
  <c r="C118" i="2"/>
  <c r="H299" i="2"/>
  <c r="C99" i="2"/>
  <c r="H18" i="2"/>
  <c r="I18" i="2" s="1"/>
  <c r="H74" i="2"/>
  <c r="C83" i="2"/>
  <c r="H86" i="2"/>
  <c r="I86" i="2" s="1"/>
  <c r="C103" i="2"/>
  <c r="H136" i="2"/>
  <c r="H139" i="2"/>
  <c r="D171" i="2"/>
  <c r="H174" i="2"/>
  <c r="G183" i="2"/>
  <c r="F187" i="2"/>
  <c r="I278" i="2"/>
  <c r="I240" i="2"/>
  <c r="H240" i="2"/>
  <c r="H137" i="2"/>
  <c r="D44" i="2"/>
  <c r="C45" i="2"/>
  <c r="H78" i="2"/>
  <c r="I78" i="2" s="1"/>
  <c r="E85" i="2"/>
  <c r="F134" i="2"/>
  <c r="H231" i="2"/>
  <c r="I231" i="2" s="1"/>
  <c r="H292" i="2"/>
  <c r="E119" i="2"/>
  <c r="E118" i="2" s="1"/>
  <c r="F25" i="2"/>
  <c r="G37" i="2"/>
  <c r="E43" i="2"/>
  <c r="E82" i="2"/>
  <c r="H95" i="2"/>
  <c r="H106" i="2"/>
  <c r="F118" i="2"/>
  <c r="H152" i="2"/>
  <c r="G172" i="2"/>
  <c r="F198" i="2"/>
  <c r="F207" i="2"/>
  <c r="H216" i="2"/>
  <c r="I216" i="2" s="1"/>
  <c r="H222" i="2"/>
  <c r="F257" i="2"/>
  <c r="F256" i="2" s="1"/>
  <c r="E294" i="2"/>
  <c r="E291" i="2" s="1"/>
  <c r="G70" i="2"/>
  <c r="H89" i="2"/>
  <c r="I89" i="2" s="1"/>
  <c r="D206" i="2"/>
  <c r="D185" i="2" s="1"/>
  <c r="E272" i="2"/>
  <c r="G31" i="2"/>
  <c r="E41" i="2"/>
  <c r="C70" i="2"/>
  <c r="C65" i="2" s="1"/>
  <c r="H92" i="2"/>
  <c r="I92" i="2" s="1"/>
  <c r="D130" i="2"/>
  <c r="G145" i="2"/>
  <c r="H38" i="2"/>
  <c r="E37" i="2"/>
  <c r="H79" i="2"/>
  <c r="H28" i="2"/>
  <c r="E25" i="2"/>
  <c r="H56" i="2"/>
  <c r="I56" i="2" s="1"/>
  <c r="H98" i="2"/>
  <c r="I62" i="2"/>
  <c r="H62" i="2"/>
  <c r="H144" i="2"/>
  <c r="I144" i="2"/>
  <c r="H41" i="2"/>
  <c r="H115" i="2"/>
  <c r="I115" i="2" s="1"/>
  <c r="H53" i="2"/>
  <c r="E51" i="2"/>
  <c r="H125" i="2"/>
  <c r="I224" i="2"/>
  <c r="H224" i="2"/>
  <c r="H34" i="2"/>
  <c r="H24" i="2"/>
  <c r="H73" i="2"/>
  <c r="H61" i="2"/>
  <c r="I61" i="2" s="1"/>
  <c r="H66" i="2"/>
  <c r="H101" i="2"/>
  <c r="H127" i="2"/>
  <c r="E19" i="2"/>
  <c r="H104" i="2"/>
  <c r="I104" i="2" s="1"/>
  <c r="F153" i="2"/>
  <c r="I193" i="2"/>
  <c r="G291" i="2"/>
  <c r="H293" i="2"/>
  <c r="F57" i="2"/>
  <c r="E96" i="2"/>
  <c r="H146" i="2"/>
  <c r="F20" i="2"/>
  <c r="C20" i="2"/>
  <c r="G45" i="2"/>
  <c r="G51" i="2"/>
  <c r="G57" i="2"/>
  <c r="C75" i="2"/>
  <c r="F80" i="2"/>
  <c r="E88" i="2"/>
  <c r="F96" i="2"/>
  <c r="I101" i="2"/>
  <c r="F110" i="2"/>
  <c r="H120" i="2"/>
  <c r="H124" i="2"/>
  <c r="I124" i="2" s="1"/>
  <c r="G131" i="2"/>
  <c r="H226" i="2"/>
  <c r="I226" i="2" s="1"/>
  <c r="H196" i="2"/>
  <c r="E50" i="2"/>
  <c r="E45" i="2" s="1"/>
  <c r="H60" i="2"/>
  <c r="H77" i="2"/>
  <c r="I77" i="2" s="1"/>
  <c r="C121" i="2"/>
  <c r="H126" i="2"/>
  <c r="E184" i="2"/>
  <c r="C183" i="2"/>
  <c r="C189" i="2"/>
  <c r="E190" i="2"/>
  <c r="F99" i="2"/>
  <c r="C134" i="2"/>
  <c r="E135" i="2"/>
  <c r="E20" i="2"/>
  <c r="I24" i="2"/>
  <c r="I40" i="2"/>
  <c r="H129" i="2"/>
  <c r="I199" i="2"/>
  <c r="H22" i="2"/>
  <c r="E32" i="2"/>
  <c r="C31" i="2"/>
  <c r="H46" i="2"/>
  <c r="I46" i="2" s="1"/>
  <c r="H47" i="2"/>
  <c r="H48" i="2"/>
  <c r="C57" i="2"/>
  <c r="H64" i="2"/>
  <c r="F70" i="2"/>
  <c r="G75" i="2"/>
  <c r="H76" i="2"/>
  <c r="I76" i="2" s="1"/>
  <c r="E75" i="2"/>
  <c r="I82" i="2"/>
  <c r="H82" i="2"/>
  <c r="H85" i="2"/>
  <c r="F87" i="2"/>
  <c r="H90" i="2"/>
  <c r="H91" i="2"/>
  <c r="I95" i="2"/>
  <c r="G110" i="2"/>
  <c r="H123" i="2"/>
  <c r="G134" i="2"/>
  <c r="H203" i="2"/>
  <c r="H239" i="2"/>
  <c r="C257" i="2"/>
  <c r="H33" i="2"/>
  <c r="I33" i="2" s="1"/>
  <c r="H67" i="2"/>
  <c r="H176" i="2"/>
  <c r="I176" i="2" s="1"/>
  <c r="D37" i="2"/>
  <c r="H133" i="2"/>
  <c r="I133" i="2" s="1"/>
  <c r="H209" i="2"/>
  <c r="H26" i="2"/>
  <c r="H49" i="2"/>
  <c r="E157" i="2"/>
  <c r="E153" i="2" s="1"/>
  <c r="E152" i="2" s="1"/>
  <c r="C153" i="2"/>
  <c r="E162" i="2"/>
  <c r="H29" i="2"/>
  <c r="F31" i="2"/>
  <c r="I52" i="2"/>
  <c r="E59" i="2"/>
  <c r="H63" i="2"/>
  <c r="E70" i="2"/>
  <c r="H94" i="2"/>
  <c r="I94" i="2" s="1"/>
  <c r="C96" i="2"/>
  <c r="H96" i="2"/>
  <c r="E103" i="2"/>
  <c r="H112" i="2"/>
  <c r="I112" i="2" s="1"/>
  <c r="H113" i="2"/>
  <c r="H116" i="2"/>
  <c r="G121" i="2"/>
  <c r="I128" i="2"/>
  <c r="H178" i="2"/>
  <c r="F183" i="2"/>
  <c r="H237" i="2"/>
  <c r="E259" i="2"/>
  <c r="C142" i="2"/>
  <c r="E143" i="2"/>
  <c r="H17" i="2"/>
  <c r="I17" i="2" s="1"/>
  <c r="C51" i="2"/>
  <c r="I58" i="2"/>
  <c r="I68" i="2"/>
  <c r="E100" i="2"/>
  <c r="H27" i="2"/>
  <c r="F37" i="2"/>
  <c r="H114" i="2"/>
  <c r="F51" i="2"/>
  <c r="H180" i="2"/>
  <c r="I180" i="2" s="1"/>
  <c r="F16" i="2"/>
  <c r="C25" i="2"/>
  <c r="D31" i="2"/>
  <c r="H71" i="2"/>
  <c r="I71" i="2" s="1"/>
  <c r="F75" i="2"/>
  <c r="G83" i="2"/>
  <c r="H93" i="2"/>
  <c r="I97" i="2"/>
  <c r="H122" i="2"/>
  <c r="F172" i="2"/>
  <c r="H177" i="2"/>
  <c r="I177" i="2" s="1"/>
  <c r="I174" i="2"/>
  <c r="C187" i="2"/>
  <c r="E188" i="2"/>
  <c r="E191" i="2"/>
  <c r="I192" i="2"/>
  <c r="H192" i="2"/>
  <c r="E204" i="2"/>
  <c r="F191" i="2"/>
  <c r="H109" i="2"/>
  <c r="E108" i="2"/>
  <c r="H117" i="2"/>
  <c r="I149" i="2"/>
  <c r="H149" i="2"/>
  <c r="F162" i="2"/>
  <c r="C172" i="2"/>
  <c r="H211" i="2"/>
  <c r="H221" i="2"/>
  <c r="I221" i="2" s="1"/>
  <c r="F243" i="2"/>
  <c r="F202" i="2"/>
  <c r="I106" i="2"/>
  <c r="C110" i="2"/>
  <c r="E121" i="2"/>
  <c r="H151" i="2"/>
  <c r="I151" i="2"/>
  <c r="G162" i="2"/>
  <c r="H195" i="2"/>
  <c r="I197" i="2"/>
  <c r="H197" i="2"/>
  <c r="H200" i="2"/>
  <c r="H215" i="2"/>
  <c r="H238" i="2"/>
  <c r="I241" i="2"/>
  <c r="H241" i="2"/>
  <c r="H245" i="2"/>
  <c r="E276" i="2"/>
  <c r="C162" i="2"/>
  <c r="H205" i="2"/>
  <c r="G99" i="2"/>
  <c r="E111" i="2"/>
  <c r="F121" i="2"/>
  <c r="I132" i="2"/>
  <c r="E131" i="2"/>
  <c r="I141" i="2"/>
  <c r="H141" i="2"/>
  <c r="G153" i="2"/>
  <c r="E173" i="2"/>
  <c r="I175" i="2"/>
  <c r="G198" i="2"/>
  <c r="C233" i="2"/>
  <c r="C232" i="2" s="1"/>
  <c r="G233" i="2"/>
  <c r="F103" i="2"/>
  <c r="F181" i="2"/>
  <c r="C191" i="2"/>
  <c r="E198" i="2"/>
  <c r="C207" i="2"/>
  <c r="H217" i="2"/>
  <c r="H219" i="2"/>
  <c r="H271" i="2"/>
  <c r="G118" i="2"/>
  <c r="H182" i="2"/>
  <c r="E181" i="2"/>
  <c r="I194" i="2"/>
  <c r="C198" i="2"/>
  <c r="E207" i="2"/>
  <c r="I208" i="2"/>
  <c r="H210" i="2"/>
  <c r="E214" i="2"/>
  <c r="C213" i="2"/>
  <c r="G213" i="2"/>
  <c r="H235" i="2"/>
  <c r="H147" i="2"/>
  <c r="E150" i="2"/>
  <c r="H179" i="2"/>
  <c r="H212" i="2"/>
  <c r="F213" i="2"/>
  <c r="H225" i="2"/>
  <c r="I225" i="2" s="1"/>
  <c r="F233" i="2"/>
  <c r="C250" i="2"/>
  <c r="C247" i="2" s="1"/>
  <c r="G263" i="2"/>
  <c r="D102" i="2"/>
  <c r="C131" i="2"/>
  <c r="F145" i="2"/>
  <c r="G191" i="2"/>
  <c r="G207" i="2"/>
  <c r="I220" i="2"/>
  <c r="H220" i="2"/>
  <c r="I222" i="2"/>
  <c r="I236" i="2"/>
  <c r="H236" i="2"/>
  <c r="H242" i="2"/>
  <c r="I242" i="2"/>
  <c r="E253" i="2"/>
  <c r="H261" i="2"/>
  <c r="H266" i="2"/>
  <c r="C230" i="2"/>
  <c r="H254" i="2"/>
  <c r="I254" i="2" s="1"/>
  <c r="G281" i="2"/>
  <c r="H285" i="2"/>
  <c r="I285" i="2" s="1"/>
  <c r="E230" i="2"/>
  <c r="F250" i="2"/>
  <c r="E268" i="2"/>
  <c r="F281" i="2"/>
  <c r="I296" i="2"/>
  <c r="H296" i="2"/>
  <c r="E233" i="2"/>
  <c r="H234" i="2"/>
  <c r="H249" i="2"/>
  <c r="H248" i="2" s="1"/>
  <c r="G250" i="2"/>
  <c r="H264" i="2"/>
  <c r="I264" i="2" s="1"/>
  <c r="H273" i="2"/>
  <c r="I277" i="2"/>
  <c r="H277" i="2"/>
  <c r="H279" i="2"/>
  <c r="I293" i="2"/>
  <c r="I245" i="2"/>
  <c r="G247" i="2"/>
  <c r="H267" i="2"/>
  <c r="G243" i="2"/>
  <c r="E258" i="2"/>
  <c r="H274" i="2"/>
  <c r="H307" i="2"/>
  <c r="E248" i="2"/>
  <c r="H260" i="2"/>
  <c r="E265" i="2"/>
  <c r="C263" i="2"/>
  <c r="I270" i="2"/>
  <c r="H270" i="2"/>
  <c r="I287" i="2"/>
  <c r="H287" i="2"/>
  <c r="I288" i="2"/>
  <c r="H288" i="2"/>
  <c r="I301" i="2"/>
  <c r="H301" i="2"/>
  <c r="I302" i="2"/>
  <c r="H302" i="2"/>
  <c r="E306" i="2"/>
  <c r="C305" i="2"/>
  <c r="C304" i="2" s="1"/>
  <c r="E252" i="2"/>
  <c r="E262" i="2"/>
  <c r="H283" i="2"/>
  <c r="I283" i="2" s="1"/>
  <c r="C295" i="2"/>
  <c r="C290" i="2" s="1"/>
  <c r="E300" i="2"/>
  <c r="E295" i="2" s="1"/>
  <c r="I295" i="2" s="1"/>
  <c r="H251" i="2"/>
  <c r="I269" i="2"/>
  <c r="G257" i="2"/>
  <c r="D305" i="2"/>
  <c r="D304" i="2" s="1"/>
  <c r="H289" i="2"/>
  <c r="I297" i="2"/>
  <c r="H297" i="2"/>
  <c r="I303" i="2"/>
  <c r="H303" i="2"/>
  <c r="E286" i="2"/>
  <c r="H294" i="2"/>
  <c r="G304" i="2"/>
  <c r="C281" i="2"/>
  <c r="C280" i="2" s="1"/>
  <c r="F305" i="2"/>
  <c r="C171" i="2" l="1"/>
  <c r="I39" i="2"/>
  <c r="H83" i="2"/>
  <c r="I83" i="2" s="1"/>
  <c r="H119" i="2"/>
  <c r="I119" i="2" s="1"/>
  <c r="D15" i="2"/>
  <c r="C152" i="2"/>
  <c r="G102" i="2"/>
  <c r="G15" i="2"/>
  <c r="I294" i="2"/>
  <c r="I291" i="2" s="1"/>
  <c r="F186" i="2"/>
  <c r="G171" i="2"/>
  <c r="E42" i="2"/>
  <c r="I42" i="2" s="1"/>
  <c r="I43" i="2"/>
  <c r="C102" i="2"/>
  <c r="H131" i="2"/>
  <c r="I131" i="2" s="1"/>
  <c r="C44" i="2"/>
  <c r="G65" i="2"/>
  <c r="I307" i="2"/>
  <c r="I195" i="2"/>
  <c r="H43" i="2"/>
  <c r="I74" i="2"/>
  <c r="I84" i="2"/>
  <c r="E290" i="2"/>
  <c r="I290" i="2" s="1"/>
  <c r="H230" i="2"/>
  <c r="I230" i="2" s="1"/>
  <c r="H255" i="2"/>
  <c r="I255" i="2"/>
  <c r="E243" i="2"/>
  <c r="H244" i="2"/>
  <c r="H243" i="2" s="1"/>
  <c r="I200" i="2"/>
  <c r="I28" i="2"/>
  <c r="H272" i="2"/>
  <c r="I272" i="2" s="1"/>
  <c r="C186" i="2"/>
  <c r="H35" i="2"/>
  <c r="I48" i="2"/>
  <c r="C15" i="2"/>
  <c r="I260" i="2"/>
  <c r="F232" i="2"/>
  <c r="H204" i="2"/>
  <c r="H202" i="2" s="1"/>
  <c r="E202" i="2"/>
  <c r="I179" i="2"/>
  <c r="I116" i="2"/>
  <c r="I273" i="2"/>
  <c r="H253" i="2"/>
  <c r="H150" i="2"/>
  <c r="H145" i="2" s="1"/>
  <c r="I150" i="2"/>
  <c r="E145" i="2"/>
  <c r="H108" i="2"/>
  <c r="I109" i="2"/>
  <c r="I108" i="2" s="1"/>
  <c r="D308" i="2"/>
  <c r="I196" i="2"/>
  <c r="I96" i="2"/>
  <c r="I127" i="2"/>
  <c r="I248" i="2"/>
  <c r="I266" i="2"/>
  <c r="E65" i="2"/>
  <c r="H88" i="2"/>
  <c r="I88" i="2" s="1"/>
  <c r="E87" i="2"/>
  <c r="G44" i="2"/>
  <c r="F152" i="2"/>
  <c r="F304" i="2"/>
  <c r="I300" i="2"/>
  <c r="H300" i="2"/>
  <c r="E172" i="2"/>
  <c r="H173" i="2"/>
  <c r="I215" i="2"/>
  <c r="I29" i="2"/>
  <c r="I113" i="2"/>
  <c r="I123" i="2"/>
  <c r="I85" i="2"/>
  <c r="I120" i="2"/>
  <c r="H252" i="2"/>
  <c r="E232" i="2"/>
  <c r="F206" i="2"/>
  <c r="I212" i="2"/>
  <c r="I210" i="2"/>
  <c r="F15" i="2"/>
  <c r="H75" i="2"/>
  <c r="H207" i="2"/>
  <c r="E250" i="2"/>
  <c r="E247" i="2" s="1"/>
  <c r="G256" i="2"/>
  <c r="E99" i="2"/>
  <c r="H100" i="2"/>
  <c r="I100" i="2" s="1"/>
  <c r="I203" i="2"/>
  <c r="H190" i="2"/>
  <c r="I190" i="2" s="1"/>
  <c r="E189" i="2"/>
  <c r="I217" i="2"/>
  <c r="H276" i="2"/>
  <c r="F201" i="2"/>
  <c r="H42" i="2"/>
  <c r="I67" i="2"/>
  <c r="I267" i="2"/>
  <c r="H306" i="2"/>
  <c r="E305" i="2"/>
  <c r="C256" i="2"/>
  <c r="C246" i="2" s="1"/>
  <c r="I279" i="2"/>
  <c r="F247" i="2"/>
  <c r="G280" i="2"/>
  <c r="G206" i="2"/>
  <c r="G152" i="2"/>
  <c r="I114" i="2"/>
  <c r="I237" i="2"/>
  <c r="I91" i="2"/>
  <c r="F65" i="2"/>
  <c r="H51" i="2"/>
  <c r="I51" i="2" s="1"/>
  <c r="E31" i="2"/>
  <c r="H32" i="2"/>
  <c r="H198" i="2"/>
  <c r="H184" i="2"/>
  <c r="I184" i="2" s="1"/>
  <c r="E183" i="2"/>
  <c r="F130" i="2"/>
  <c r="I27" i="2"/>
  <c r="H70" i="2"/>
  <c r="I70" i="2" s="1"/>
  <c r="H135" i="2"/>
  <c r="I135" i="2"/>
  <c r="E134" i="2"/>
  <c r="I134" i="2" s="1"/>
  <c r="I66" i="2"/>
  <c r="H259" i="2"/>
  <c r="I41" i="2"/>
  <c r="H268" i="2"/>
  <c r="I268" i="2"/>
  <c r="F102" i="2"/>
  <c r="E110" i="2"/>
  <c r="H111" i="2"/>
  <c r="I111" i="2" s="1"/>
  <c r="F171" i="2"/>
  <c r="I35" i="2"/>
  <c r="H181" i="2"/>
  <c r="I181" i="2" s="1"/>
  <c r="I182" i="2"/>
  <c r="H191" i="2"/>
  <c r="H265" i="2"/>
  <c r="I265" i="2"/>
  <c r="E263" i="2"/>
  <c r="H233" i="2"/>
  <c r="I234" i="2"/>
  <c r="F280" i="2"/>
  <c r="C130" i="2"/>
  <c r="C206" i="2"/>
  <c r="I271" i="2"/>
  <c r="I238" i="2"/>
  <c r="I117" i="2"/>
  <c r="H121" i="2"/>
  <c r="I122" i="2"/>
  <c r="I93" i="2"/>
  <c r="I63" i="2"/>
  <c r="H25" i="2"/>
  <c r="I26" i="2"/>
  <c r="I239" i="2"/>
  <c r="H80" i="2"/>
  <c r="H20" i="2"/>
  <c r="I60" i="2"/>
  <c r="G130" i="2"/>
  <c r="H291" i="2"/>
  <c r="I125" i="2"/>
  <c r="H37" i="2"/>
  <c r="H188" i="2"/>
  <c r="I188" i="2"/>
  <c r="E187" i="2"/>
  <c r="H50" i="2"/>
  <c r="H45" i="2" s="1"/>
  <c r="I235" i="2"/>
  <c r="I178" i="2"/>
  <c r="I47" i="2"/>
  <c r="I129" i="2"/>
  <c r="I211" i="2"/>
  <c r="I209" i="2"/>
  <c r="I53" i="2"/>
  <c r="I79" i="2"/>
  <c r="I143" i="2"/>
  <c r="I142" i="2" s="1"/>
  <c r="E142" i="2"/>
  <c r="H143" i="2"/>
  <c r="H286" i="2"/>
  <c r="E281" i="2"/>
  <c r="H262" i="2"/>
  <c r="I262" i="2" s="1"/>
  <c r="E257" i="2"/>
  <c r="H258" i="2"/>
  <c r="I258" i="2" s="1"/>
  <c r="H263" i="2"/>
  <c r="I261" i="2"/>
  <c r="E213" i="2"/>
  <c r="H214" i="2"/>
  <c r="I214" i="2" s="1"/>
  <c r="I219" i="2"/>
  <c r="G232" i="2"/>
  <c r="G186" i="2"/>
  <c r="I205" i="2"/>
  <c r="I59" i="2"/>
  <c r="H59" i="2"/>
  <c r="E57" i="2"/>
  <c r="I90" i="2"/>
  <c r="I64" i="2"/>
  <c r="I22" i="2"/>
  <c r="I126" i="2"/>
  <c r="G290" i="2"/>
  <c r="H103" i="2"/>
  <c r="I103" i="2" s="1"/>
  <c r="H19" i="2"/>
  <c r="E16" i="2"/>
  <c r="I73" i="2"/>
  <c r="I34" i="2"/>
  <c r="I98" i="2"/>
  <c r="I38" i="2"/>
  <c r="E44" i="2" l="1"/>
  <c r="C185" i="2"/>
  <c r="H118" i="2"/>
  <c r="I243" i="2"/>
  <c r="I244" i="2"/>
  <c r="H201" i="2"/>
  <c r="I45" i="2"/>
  <c r="C308" i="2"/>
  <c r="H250" i="2"/>
  <c r="E256" i="2"/>
  <c r="E246" i="2" s="1"/>
  <c r="I263" i="2"/>
  <c r="H142" i="2"/>
  <c r="I207" i="2"/>
  <c r="F246" i="2"/>
  <c r="H305" i="2"/>
  <c r="I305" i="2" s="1"/>
  <c r="I252" i="2"/>
  <c r="I204" i="2"/>
  <c r="I50" i="2"/>
  <c r="I259" i="2"/>
  <c r="H189" i="2"/>
  <c r="I253" i="2"/>
  <c r="E206" i="2"/>
  <c r="F185" i="2"/>
  <c r="H134" i="2"/>
  <c r="I191" i="2"/>
  <c r="I37" i="2"/>
  <c r="I198" i="2"/>
  <c r="I75" i="2"/>
  <c r="H31" i="2"/>
  <c r="H213" i="2"/>
  <c r="I213" i="2" s="1"/>
  <c r="I32" i="2"/>
  <c r="E304" i="2"/>
  <c r="G185" i="2"/>
  <c r="H110" i="2"/>
  <c r="H102" i="2" s="1"/>
  <c r="E130" i="2"/>
  <c r="H172" i="2"/>
  <c r="I172" i="2" s="1"/>
  <c r="I145" i="2"/>
  <c r="I286" i="2"/>
  <c r="H183" i="2"/>
  <c r="I57" i="2"/>
  <c r="I121" i="2"/>
  <c r="H16" i="2"/>
  <c r="E280" i="2"/>
  <c r="I173" i="2"/>
  <c r="H257" i="2"/>
  <c r="H256" i="2" s="1"/>
  <c r="I118" i="2"/>
  <c r="I202" i="2"/>
  <c r="E201" i="2"/>
  <c r="I201" i="2" s="1"/>
  <c r="I19" i="2"/>
  <c r="H187" i="2"/>
  <c r="I80" i="2"/>
  <c r="H232" i="2"/>
  <c r="G246" i="2"/>
  <c r="I276" i="2"/>
  <c r="I250" i="2"/>
  <c r="I233" i="2"/>
  <c r="I25" i="2"/>
  <c r="I16" i="2"/>
  <c r="E15" i="2"/>
  <c r="H57" i="2"/>
  <c r="E186" i="2"/>
  <c r="I187" i="2"/>
  <c r="H281" i="2"/>
  <c r="H65" i="2"/>
  <c r="I306" i="2"/>
  <c r="H99" i="2"/>
  <c r="E102" i="2"/>
  <c r="E171" i="2"/>
  <c r="H295" i="2"/>
  <c r="F44" i="2"/>
  <c r="H87" i="2"/>
  <c r="I87" i="2" s="1"/>
  <c r="I20" i="2"/>
  <c r="I257" i="2" l="1"/>
  <c r="E185" i="2"/>
  <c r="E308" i="2" s="1"/>
  <c r="H280" i="2"/>
  <c r="I280" i="2" s="1"/>
  <c r="H206" i="2"/>
  <c r="I31" i="2"/>
  <c r="I189" i="2"/>
  <c r="H247" i="2"/>
  <c r="I102" i="2"/>
  <c r="H186" i="2"/>
  <c r="I130" i="2"/>
  <c r="H304" i="2"/>
  <c r="I281" i="2"/>
  <c r="G308" i="2"/>
  <c r="H44" i="2"/>
  <c r="I232" i="2"/>
  <c r="H290" i="2"/>
  <c r="I110" i="2"/>
  <c r="F308" i="2"/>
  <c r="H130" i="2"/>
  <c r="I99" i="2"/>
  <c r="H171" i="2"/>
  <c r="H15" i="2"/>
  <c r="I15" i="2" s="1"/>
  <c r="I65" i="2"/>
  <c r="I256" i="2"/>
  <c r="I183" i="2"/>
  <c r="I171" i="2" l="1"/>
  <c r="H185" i="2"/>
  <c r="I206" i="2"/>
  <c r="I304" i="2"/>
  <c r="I44" i="2"/>
  <c r="I186" i="2"/>
  <c r="H246" i="2"/>
  <c r="I247" i="2"/>
  <c r="I246" i="2" l="1"/>
  <c r="H308" i="2"/>
  <c r="I185" i="2"/>
  <c r="I308" i="2" l="1"/>
</calcChain>
</file>

<file path=xl/comments1.xml><?xml version="1.0" encoding="utf-8"?>
<comments xmlns="http://schemas.openxmlformats.org/spreadsheetml/2006/main">
  <authors>
    <author>Esteban Gómez Gutiérrez</author>
  </authors>
  <commentList>
    <comment ref="N7" authorId="0">
      <text>
        <r>
          <rPr>
            <b/>
            <sz val="9"/>
            <color indexed="81"/>
            <rFont val="Tahoma"/>
            <family val="2"/>
          </rPr>
          <t xml:space="preserve">Esteban Gómez Gutiérrez:
Cambiar la formula por la del mes
</t>
        </r>
      </text>
    </comment>
  </commentList>
</comments>
</file>

<file path=xl/comments2.xml><?xml version="1.0" encoding="utf-8"?>
<comments xmlns="http://schemas.openxmlformats.org/spreadsheetml/2006/main">
  <authors>
    <author>Esteban Gómez Gutiérrez</author>
  </authors>
  <commentList>
    <comment ref="F17" authorId="0">
      <text>
        <r>
          <rPr>
            <b/>
            <sz val="9"/>
            <color indexed="81"/>
            <rFont val="Tahoma"/>
            <family val="2"/>
          </rPr>
          <t>Esteban Gómez Gutiérrez:</t>
        </r>
        <r>
          <rPr>
            <sz val="9"/>
            <color indexed="81"/>
            <rFont val="Tahoma"/>
            <family val="2"/>
          </rPr>
          <t xml:space="preserve">
CAMBIAR LA CELDA AL MES DE EJECUCION
</t>
        </r>
      </text>
    </comment>
  </commentList>
</comments>
</file>

<file path=xl/sharedStrings.xml><?xml version="1.0" encoding="utf-8"?>
<sst xmlns="http://schemas.openxmlformats.org/spreadsheetml/2006/main" count="970" uniqueCount="627">
  <si>
    <t>BANCO HIPOTECARIO DE LA VIVIENDA</t>
  </si>
  <si>
    <t>DEPARTAMENTO FINANCIERO CONTABLE</t>
  </si>
  <si>
    <t>PRESUPUESTO ORDINARIO 2018</t>
  </si>
  <si>
    <t>INFORME DE EJECUCIÓN PRESUPUESTARIA DE INGRESOS</t>
  </si>
  <si>
    <t>AL 30 DE ABRIL DE 2018</t>
  </si>
  <si>
    <t>EN COLONES</t>
  </si>
  <si>
    <t>CÓDIGO</t>
  </si>
  <si>
    <t>PARTIDAS</t>
  </si>
  <si>
    <t>PRESUPUESTO ORDINARIO</t>
  </si>
  <si>
    <t>MODIFICACIONES (1)</t>
  </si>
  <si>
    <t>PRESUPUESTO TOTAL</t>
  </si>
  <si>
    <t>REAL ABRIL</t>
  </si>
  <si>
    <t>ACUMULADO ABRIL</t>
  </si>
  <si>
    <t>DIFERENCIA</t>
  </si>
  <si>
    <t>C</t>
  </si>
  <si>
    <t>S</t>
  </si>
  <si>
    <t>G</t>
  </si>
  <si>
    <t>P</t>
  </si>
  <si>
    <t>R</t>
  </si>
  <si>
    <t>FF</t>
  </si>
  <si>
    <t>RECURSOS CUENTA GENERAL, FOSUVI Y FONAVI</t>
  </si>
  <si>
    <t>1</t>
  </si>
  <si>
    <t>00</t>
  </si>
  <si>
    <t>0</t>
  </si>
  <si>
    <t>000</t>
  </si>
  <si>
    <t>INGRESOS CORRIENTES</t>
  </si>
  <si>
    <t>3</t>
  </si>
  <si>
    <t>INGRESOS NO TRIBUTARIOS</t>
  </si>
  <si>
    <t>2</t>
  </si>
  <si>
    <t>INGRESOS DE LA PROPIEDAD</t>
  </si>
  <si>
    <t>RENTA DE ACTIVOS FINANCIEROS</t>
  </si>
  <si>
    <t>01</t>
  </si>
  <si>
    <t>INTERESES SOBRE TÍTULOS VALORES</t>
  </si>
  <si>
    <t>INTERESES SOBRE TÍTULOS VALORES DEL GOBIERNO CENTRAL</t>
  </si>
  <si>
    <t>05</t>
  </si>
  <si>
    <t>INTERESES SOBRE TÍTULOS VALORES DE EMPRESAS PÚBLICAS NO FINANCIERAS</t>
  </si>
  <si>
    <t>06</t>
  </si>
  <si>
    <t>INTERESES SOBRE TÍTULOS VALORES DE INSTITUCIONES PÚBLICAS  FINANCIERAS</t>
  </si>
  <si>
    <t>07</t>
  </si>
  <si>
    <t>INTERESES SOBRE TÍTULOS VALORES DEL SECTOR PRIVADO</t>
  </si>
  <si>
    <t>02</t>
  </si>
  <si>
    <t>INTERESES Y COMISIONES SOBRE PRÉSTAMOS</t>
  </si>
  <si>
    <t xml:space="preserve">INTERESES Y COMISIONES SOBRE PRÉSTAMOS A INSTITUCIONES PÚBLICAS FINANCIERAS </t>
  </si>
  <si>
    <t>INTERESES Y COMISIONES SOBRE PRÉSTAMOS AL SECTOR PRIVADO</t>
  </si>
  <si>
    <t>03</t>
  </si>
  <si>
    <t>OTRAS RENTAS DE ACTIVOS FINANCIEROS</t>
  </si>
  <si>
    <t>INTERESES SOBRE CUENTAS CORRIENTES Y OTROS DEPÓSITOS EN BANCOS ESTATALES</t>
  </si>
  <si>
    <t>04</t>
  </si>
  <si>
    <t>DIFERENCIAS POR TIPO DE CAMBIO</t>
  </si>
  <si>
    <t>9</t>
  </si>
  <si>
    <t>OTROS INGRESOS NO TRIBUTARIOS</t>
  </si>
  <si>
    <t>INGRESOS VARIOS  NO ESPECÍFICOS</t>
  </si>
  <si>
    <t>PRIMAS DEL FONDO DE GARANTÍAS</t>
  </si>
  <si>
    <t>OTROS INGRESOS VARIOS  NO ESPECIFICOS</t>
  </si>
  <si>
    <t>4</t>
  </si>
  <si>
    <t>TRANSFERENCIAS CORRIENTES</t>
  </si>
  <si>
    <t>TRANSFERENCIAS CORRIENTES DEL SECTOR PÚBLICO</t>
  </si>
  <si>
    <t>DEL GOBIERNO CENTRAL (MIN. DE HACIENDA)</t>
  </si>
  <si>
    <t>DE ÓRGANOS DESCONCENTRADOS (FODESAF)</t>
  </si>
  <si>
    <t>5</t>
  </si>
  <si>
    <t>DE EMPRESAS PÚBLICAS NO FINANCIERAS (JPSS)</t>
  </si>
  <si>
    <t>6</t>
  </si>
  <si>
    <t>DE INSTITUCIONES PÚBLICAS FINANCIERAS</t>
  </si>
  <si>
    <t>TRANSFERENCIAS CORRIENTES DEL SECTOR PRIVADO</t>
  </si>
  <si>
    <t>SECTOR PRIVADO (MUTUALES, COOPERATIVAS, ETC.)</t>
  </si>
  <si>
    <t>INGRESOS DE CAPITAL</t>
  </si>
  <si>
    <t>TRANSFERENCIAS DE CAPITAL</t>
  </si>
  <si>
    <t>TRANSFERENCIAS DE CAPITAL DEL SECTOR PÚBLICO</t>
  </si>
  <si>
    <t>DE ÓRGANOS DESCONCENTRADOS (FODESAF-CNE)</t>
  </si>
  <si>
    <t>DE INSTITUCIONES DESCENTRALIZADAS NO EMPRESARIALES (IMAS)</t>
  </si>
  <si>
    <t>FINANCIAMIENTO</t>
  </si>
  <si>
    <t>RECURSOS DE VIGENCIAS ANTERIORES</t>
  </si>
  <si>
    <t>SUPERAVIT LIBRE</t>
  </si>
  <si>
    <r>
      <t>SUPERAVIT ESPECÍFICO</t>
    </r>
    <r>
      <rPr>
        <b/>
        <sz val="10"/>
        <rFont val="Calibri"/>
        <family val="2"/>
      </rPr>
      <t xml:space="preserve"> </t>
    </r>
  </si>
  <si>
    <t>TOTAL INGRESOS</t>
  </si>
  <si>
    <t>NOMENCLATURA:  C=CLASE, G=GRUPO, S=SECCIÓN, P=PARTIDA, S=SUBPARTIDA, R=RENGLÓN, S=SUBRENGLÓN</t>
  </si>
  <si>
    <t>INFORME DE EJECUCIÓN PRESUPUESTARIA</t>
  </si>
  <si>
    <t>TOTAL GENERAL</t>
  </si>
  <si>
    <t>C  O  N  C  E  P  T  O</t>
  </si>
  <si>
    <t>MODIFICACIONES   (1)</t>
  </si>
  <si>
    <t>PRESUPUESTO MODIFICADO</t>
  </si>
  <si>
    <t>GASTO REAL ABRIL</t>
  </si>
  <si>
    <t>GASTO REAL ACUMULADO ABRIL</t>
  </si>
  <si>
    <t>PRESUPUESTO DISPONIBLE</t>
  </si>
  <si>
    <t>ABSOLUTO</t>
  </si>
  <si>
    <t>RELATIVO</t>
  </si>
  <si>
    <t xml:space="preserve">   0-</t>
  </si>
  <si>
    <t>REMUNERACIONES</t>
  </si>
  <si>
    <t>0.01-</t>
  </si>
  <si>
    <t>REMUNERACIONES BASICAS</t>
  </si>
  <si>
    <t>0.01.01</t>
  </si>
  <si>
    <t>Sueldos para Cargos Fijos</t>
  </si>
  <si>
    <t>0.01.03</t>
  </si>
  <si>
    <t>Servicios especiales</t>
  </si>
  <si>
    <t>0.01.05</t>
  </si>
  <si>
    <t>Suplencias</t>
  </si>
  <si>
    <t>0.02-</t>
  </si>
  <si>
    <t>REMUNERACIONES EVENTUALES</t>
  </si>
  <si>
    <t>0.02.01</t>
  </si>
  <si>
    <t>Tiempo extraordinario</t>
  </si>
  <si>
    <t>0.02.02</t>
  </si>
  <si>
    <t>Recargo de funciones</t>
  </si>
  <si>
    <t>0.02.04-</t>
  </si>
  <si>
    <t>Compensación de vacaciones</t>
  </si>
  <si>
    <t>0.02.05</t>
  </si>
  <si>
    <t>Dietas</t>
  </si>
  <si>
    <t>0.03-</t>
  </si>
  <si>
    <t>INCENTIVOS SALARIALES</t>
  </si>
  <si>
    <t>0.03.01</t>
  </si>
  <si>
    <t>Retribución por años de servicio</t>
  </si>
  <si>
    <t>0.03.02</t>
  </si>
  <si>
    <t>Restricción al ejercicio liberal de la profesión</t>
  </si>
  <si>
    <t>0.03.03</t>
  </si>
  <si>
    <t>Decimotercer mes</t>
  </si>
  <si>
    <t>0.03.04</t>
  </si>
  <si>
    <t>Salario Escolar</t>
  </si>
  <si>
    <t>0.03.99</t>
  </si>
  <si>
    <t>Otros incentivos salariales.</t>
  </si>
  <si>
    <t>0.04-</t>
  </si>
  <si>
    <t>CONTRIBUCIONES PATRONALES AL DESARROLLO Y LA SEGURIDAD SOCIAL</t>
  </si>
  <si>
    <t>0.04.01</t>
  </si>
  <si>
    <t>Contribución Patronal al Seguro de Salud de la CCSS</t>
  </si>
  <si>
    <t>0.04.02</t>
  </si>
  <si>
    <t>Contribución Patronal al Instituto Mixto de Ayuda Social</t>
  </si>
  <si>
    <t>0.04.03</t>
  </si>
  <si>
    <t>Contribución Patronal al Instituto Nacional de Aprendizaje.</t>
  </si>
  <si>
    <t>0.04.04</t>
  </si>
  <si>
    <t>Contribución Patronal al Fondo de Desarrollo Social y Asignaciones Familiares.</t>
  </si>
  <si>
    <t>0.04.05</t>
  </si>
  <si>
    <t>Contribución Patronal al Banco Popular y de Desarrollo Comunal</t>
  </si>
  <si>
    <t>0.05-</t>
  </si>
  <si>
    <t>CONTRIBUCIONES PATRONALES A FONDOS DE PENSIONES Y OTROS FONDOS DE CAPITALIZACION</t>
  </si>
  <si>
    <t>0.05.01</t>
  </si>
  <si>
    <t>Contribución Patronal al Seguro de Pensiones de  la CCSS</t>
  </si>
  <si>
    <t>0.05.02</t>
  </si>
  <si>
    <t>Aporte patronal al Régimen Obligatorio de Pensiones Complementarias</t>
  </si>
  <si>
    <t>0.05.03</t>
  </si>
  <si>
    <t>Aporte patronal al Fondo de Capitalización Laboral</t>
  </si>
  <si>
    <t>0.05.05</t>
  </si>
  <si>
    <t>Contribución Patronal a Fondos Administrados por Entes Privados</t>
  </si>
  <si>
    <t>0.99-</t>
  </si>
  <si>
    <t>REMUNERACIONES DIVERSAS</t>
  </si>
  <si>
    <t>0.99.99</t>
  </si>
  <si>
    <t>Otras remuneraciones</t>
  </si>
  <si>
    <t xml:space="preserve">   1-</t>
  </si>
  <si>
    <t>SERVICIOS</t>
  </si>
  <si>
    <t>1.01-</t>
  </si>
  <si>
    <t xml:space="preserve">ALQUILERES </t>
  </si>
  <si>
    <t>1.01.01</t>
  </si>
  <si>
    <t>Alquiler de edificios, locales y terrenos.</t>
  </si>
  <si>
    <t>1.01.02</t>
  </si>
  <si>
    <t>Alquiler de maquinaria, equipo y mobiliario</t>
  </si>
  <si>
    <t>1.01.03</t>
  </si>
  <si>
    <t>Alquiler de equipo de cómputo</t>
  </si>
  <si>
    <t>1.01.04</t>
  </si>
  <si>
    <t>Alquiler y derechos para telecomunicaciones</t>
  </si>
  <si>
    <t>1.01.99</t>
  </si>
  <si>
    <t>Otros alquileres</t>
  </si>
  <si>
    <t>1.02-</t>
  </si>
  <si>
    <t>SERVICIOS BÁSICOS</t>
  </si>
  <si>
    <t>1.02.01</t>
  </si>
  <si>
    <t>Servicio de agua y alcantarillado.</t>
  </si>
  <si>
    <t>1.02.02</t>
  </si>
  <si>
    <t>Servicio de energía eléctrica</t>
  </si>
  <si>
    <t>1.02.03</t>
  </si>
  <si>
    <t>Servicio de Correo</t>
  </si>
  <si>
    <t>1.02.04</t>
  </si>
  <si>
    <t>Servicio de Telecomunicaciones</t>
  </si>
  <si>
    <t>1.02.99</t>
  </si>
  <si>
    <t>Otros servicios básicos</t>
  </si>
  <si>
    <t>1.03-</t>
  </si>
  <si>
    <t>SERVICIOS COMERCIALES Y FINANCIEROS</t>
  </si>
  <si>
    <t>1.03.01</t>
  </si>
  <si>
    <t>Información</t>
  </si>
  <si>
    <t>1.03.02</t>
  </si>
  <si>
    <t>Publicidad y propaganda</t>
  </si>
  <si>
    <t>1.03.03</t>
  </si>
  <si>
    <t>Impresión, encuadernación y otros.</t>
  </si>
  <si>
    <t>1.03.04</t>
  </si>
  <si>
    <t>Transporte de bienes</t>
  </si>
  <si>
    <t>1.03.05</t>
  </si>
  <si>
    <t>Servicios aduaneros</t>
  </si>
  <si>
    <t>1.03.06</t>
  </si>
  <si>
    <t>Comisiones y gastos por servicios financieros y comerciales.</t>
  </si>
  <si>
    <t>1.03.07</t>
  </si>
  <si>
    <t>Servicios de transferencia electrónica de información</t>
  </si>
  <si>
    <t>1.04-</t>
  </si>
  <si>
    <t>SERVICIOS DE GESTION Y APOYO</t>
  </si>
  <si>
    <t>1.04.02</t>
  </si>
  <si>
    <t>Servicios jurídicos</t>
  </si>
  <si>
    <t>1.04.03</t>
  </si>
  <si>
    <t>Servicios de ingeniería</t>
  </si>
  <si>
    <t>1.04.04</t>
  </si>
  <si>
    <t>Servicios de ciencias económicas y sociales.</t>
  </si>
  <si>
    <t>1.04.05</t>
  </si>
  <si>
    <t>Servicios de desarrollo de sistemas informáticos.</t>
  </si>
  <si>
    <t>1.04.06</t>
  </si>
  <si>
    <t>Servicios Generales</t>
  </si>
  <si>
    <t>1.04.06.01</t>
  </si>
  <si>
    <t xml:space="preserve">  Servicios de Limpieza</t>
  </si>
  <si>
    <t>1.04.06.02</t>
  </si>
  <si>
    <t xml:space="preserve">  Servicios de Vigilancia</t>
  </si>
  <si>
    <t>1.04.06.03</t>
  </si>
  <si>
    <t xml:space="preserve">  Servicios Generales</t>
  </si>
  <si>
    <t>1.04.99</t>
  </si>
  <si>
    <t>Otros servicios de gestión y apoyo</t>
  </si>
  <si>
    <t>1.05-</t>
  </si>
  <si>
    <t>GASTOS DE VIAJE Y DE TRANSPORTE</t>
  </si>
  <si>
    <t>1.05.01</t>
  </si>
  <si>
    <t>Transporte dentro del país.</t>
  </si>
  <si>
    <t>1.05.02</t>
  </si>
  <si>
    <t>Viáticos dentro del país</t>
  </si>
  <si>
    <t>1.05.03</t>
  </si>
  <si>
    <t>Transporte en el exterior</t>
  </si>
  <si>
    <t>1.05.04</t>
  </si>
  <si>
    <t>Viáticos en el exterior</t>
  </si>
  <si>
    <t>1.06-</t>
  </si>
  <si>
    <t>SEGUROS REASEGUROS Y OTRAS OBLIGACIONES</t>
  </si>
  <si>
    <t>1.06.01</t>
  </si>
  <si>
    <t xml:space="preserve">Seguros </t>
  </si>
  <si>
    <t>1.06.03</t>
  </si>
  <si>
    <t>Obligaciones por contratos de seguros</t>
  </si>
  <si>
    <t>1.07-</t>
  </si>
  <si>
    <t>CAPACITACION Y PROTOCOLO</t>
  </si>
  <si>
    <t>1.07.01</t>
  </si>
  <si>
    <t>Actividades de capacitación</t>
  </si>
  <si>
    <t>1.07.02</t>
  </si>
  <si>
    <t>Actividades protocolarías y sociales</t>
  </si>
  <si>
    <t>1.07.03</t>
  </si>
  <si>
    <t>Gastos de representación institucional.</t>
  </si>
  <si>
    <t>1.08-</t>
  </si>
  <si>
    <t>MANTENIMIENTO Y REPARACION</t>
  </si>
  <si>
    <t>1.08.01</t>
  </si>
  <si>
    <t>Mantenimiento de edificios y locales</t>
  </si>
  <si>
    <t>1.08.03</t>
  </si>
  <si>
    <t>Mantenimiento de instalaciones y otras obras</t>
  </si>
  <si>
    <t>1.08.04</t>
  </si>
  <si>
    <t>Mantenimiento y reparación de maquinaria y equipo de producción</t>
  </si>
  <si>
    <t>1.08.05</t>
  </si>
  <si>
    <t>Mantenimiento y reparación de equipo de transporte</t>
  </si>
  <si>
    <t>1.08.06</t>
  </si>
  <si>
    <t>Mantenimiento y reparación de equipo de comunicación</t>
  </si>
  <si>
    <t>1.08.07</t>
  </si>
  <si>
    <t>Mantenimiento y reparación de equipo y mobiliario de oficina</t>
  </si>
  <si>
    <t>1.08.08</t>
  </si>
  <si>
    <t>Mantenimiento y reparación de equipo de cómputo y sistemas</t>
  </si>
  <si>
    <t>1.08.99</t>
  </si>
  <si>
    <t>Mantenimiento y reparación de otros equipos.</t>
  </si>
  <si>
    <t>1.09-</t>
  </si>
  <si>
    <t>IMPUESTOS</t>
  </si>
  <si>
    <t>1.09.02</t>
  </si>
  <si>
    <t>Impuesto sobre bienes inmuebles</t>
  </si>
  <si>
    <t>1.09.99</t>
  </si>
  <si>
    <t>Otros impuestos</t>
  </si>
  <si>
    <t>1.99-</t>
  </si>
  <si>
    <t>SERVICIOS DIVERSOS</t>
  </si>
  <si>
    <t>1.99.02</t>
  </si>
  <si>
    <t>Intereses moratorios y multas</t>
  </si>
  <si>
    <t>1.99.99</t>
  </si>
  <si>
    <t>Otros servicios no especificados.</t>
  </si>
  <si>
    <t xml:space="preserve">   2-</t>
  </si>
  <si>
    <t>MATERIALES Y SUMINISTROS</t>
  </si>
  <si>
    <t>2.01-</t>
  </si>
  <si>
    <t>PRODUCTOS QUIMICOS Y CONEXOS</t>
  </si>
  <si>
    <t>2.01.01</t>
  </si>
  <si>
    <t>Combustibles y lubricantes</t>
  </si>
  <si>
    <t>2.01.02</t>
  </si>
  <si>
    <t>Productos farmacéuticos y medicinales</t>
  </si>
  <si>
    <t>2.01.04</t>
  </si>
  <si>
    <t>Tintas, pinturas y diluyentes</t>
  </si>
  <si>
    <t>2.01.99</t>
  </si>
  <si>
    <t>Otros Productos Químicos</t>
  </si>
  <si>
    <t>2.02-</t>
  </si>
  <si>
    <t>ALIMENTOS Y PRODUCTOS AGROPECUARIOS</t>
  </si>
  <si>
    <t>2.02.03</t>
  </si>
  <si>
    <t>Alimentos y bebidas</t>
  </si>
  <si>
    <t>2.03-</t>
  </si>
  <si>
    <t>MATERIALES Y PRODUCTOS DE USO EN LA CONSTRUCCION Y MANTENIMIENTO</t>
  </si>
  <si>
    <t>2.03.01</t>
  </si>
  <si>
    <t>Materiales y productos metálicos</t>
  </si>
  <si>
    <t>2.03.02</t>
  </si>
  <si>
    <t>Materiales y productos minerales y asfálticos</t>
  </si>
  <si>
    <t>2.03.03</t>
  </si>
  <si>
    <t>Madera y sus derivados.</t>
  </si>
  <si>
    <t>2.03.04</t>
  </si>
  <si>
    <t>Materiales y productos eléctricos, telefónicos y de cómputo.</t>
  </si>
  <si>
    <t>2.03.05</t>
  </si>
  <si>
    <t>Materiales y productos de vidrio</t>
  </si>
  <si>
    <t>2.03.06</t>
  </si>
  <si>
    <t>Materiales y productos de plástico</t>
  </si>
  <si>
    <t>2.03.99</t>
  </si>
  <si>
    <t>Otros materiales y productos de uso en la construcción</t>
  </si>
  <si>
    <t>2.04-</t>
  </si>
  <si>
    <t>HERRAMIENTAS, REPUESTOS Y ACCESORIOS</t>
  </si>
  <si>
    <t>2.04.01</t>
  </si>
  <si>
    <t>Herramientas e instrumentos</t>
  </si>
  <si>
    <t>2.04.02</t>
  </si>
  <si>
    <t>Repuestos y accesorios</t>
  </si>
  <si>
    <t>2.99-</t>
  </si>
  <si>
    <t>UTILES, MATERIALES Y SUMINISTROS DIVERSOS</t>
  </si>
  <si>
    <t>2.99.01</t>
  </si>
  <si>
    <t>Utiles y materiales de oficina y cómputo.</t>
  </si>
  <si>
    <t>2.99.02</t>
  </si>
  <si>
    <t>Utiles y materiales médico, hospitalario y de investigación.</t>
  </si>
  <si>
    <t>2.99.03</t>
  </si>
  <si>
    <t>Productos de papel, cartón e impresos.</t>
  </si>
  <si>
    <t>2.99.04</t>
  </si>
  <si>
    <t>Textiles y vestuario</t>
  </si>
  <si>
    <t>2.99.05</t>
  </si>
  <si>
    <t>Utiles y materiales de limpieza</t>
  </si>
  <si>
    <t>2.99.06</t>
  </si>
  <si>
    <t>Utiles y materiales de resguardo y seguridad.</t>
  </si>
  <si>
    <t>2.99.07</t>
  </si>
  <si>
    <t>Utiles y materiales de cocina y comedor.</t>
  </si>
  <si>
    <t>2.99.99</t>
  </si>
  <si>
    <t>Otros útiles, materiales y suministros.</t>
  </si>
  <si>
    <t>INTERESES Y COMISIONES</t>
  </si>
  <si>
    <t>3.01-</t>
  </si>
  <si>
    <t>INTERESES SOBRE TITULOS VALORES</t>
  </si>
  <si>
    <t>3.01.01</t>
  </si>
  <si>
    <t>Intereses sobre títulos valores internos de corto plazo</t>
  </si>
  <si>
    <t>3.01.02</t>
  </si>
  <si>
    <t>Intereses sobre títulos valores internos de largo plazo</t>
  </si>
  <si>
    <t>3.02-</t>
  </si>
  <si>
    <t>INTERESES SOBRE PRESTAMOS</t>
  </si>
  <si>
    <t>3.02.01</t>
  </si>
  <si>
    <t>Intereses sobre préstamos del Gobierno Central</t>
  </si>
  <si>
    <t>3.02.02</t>
  </si>
  <si>
    <t>Intereses sobre préstamos de Organos Desconcentrados.</t>
  </si>
  <si>
    <t>3.02.03</t>
  </si>
  <si>
    <t>Intereses sobre préstamos de Instituciones Descentralizadas no Empresariales.</t>
  </si>
  <si>
    <t>3.02.04</t>
  </si>
  <si>
    <t>Intereses sobre préstamos de Gobiernos Locales</t>
  </si>
  <si>
    <t>3.02.05</t>
  </si>
  <si>
    <t>Intereses sobre préstamos de Instituciones Públicas no Financieras</t>
  </si>
  <si>
    <t>3.02.06</t>
  </si>
  <si>
    <t>Intereses sobre préstamos de Instituciones Públicas Financieras</t>
  </si>
  <si>
    <t>3.02.08</t>
  </si>
  <si>
    <t>Intereses sobre préstamos del Sector Externo.</t>
  </si>
  <si>
    <t>3.03-</t>
  </si>
  <si>
    <t>INTERESES SOBRE OTRAS OBLIGACIONES</t>
  </si>
  <si>
    <t>3.03.01</t>
  </si>
  <si>
    <t>Intereses sobre depósitos bancarios a la vista</t>
  </si>
  <si>
    <t>3.03.99</t>
  </si>
  <si>
    <t>Intereses sobre otras obligaciones</t>
  </si>
  <si>
    <t>3.04-</t>
  </si>
  <si>
    <t>COMISIONES Y OTROS GASTOS</t>
  </si>
  <si>
    <t>3.04.01</t>
  </si>
  <si>
    <t>Comisiones y otros gastos sobre títulos valores internos.</t>
  </si>
  <si>
    <t>3.04.02</t>
  </si>
  <si>
    <t>Comisiones y otros gastos sobre títulos valores del sector externo</t>
  </si>
  <si>
    <t>3.04.03</t>
  </si>
  <si>
    <t>Comisiones y otros gastos sobre préstamos del sector interno.</t>
  </si>
  <si>
    <t>3.04.04</t>
  </si>
  <si>
    <t>Comisiones y otros gastos sobre préstamos del sector externo</t>
  </si>
  <si>
    <t>3.04.05</t>
  </si>
  <si>
    <t>Diferencias por tipo de cambio</t>
  </si>
  <si>
    <t>3.04.06</t>
  </si>
  <si>
    <t>Comisiones y Otros Gastos por Administración de Fideicomisos</t>
  </si>
  <si>
    <t>4-</t>
  </si>
  <si>
    <t>ACTIVOS FINANCIEROS</t>
  </si>
  <si>
    <t>4.01-</t>
  </si>
  <si>
    <t>PRESTAMOS</t>
  </si>
  <si>
    <t>4.01.01</t>
  </si>
  <si>
    <t>Préstamos al Gobierno Central</t>
  </si>
  <si>
    <t>4.01.02</t>
  </si>
  <si>
    <t>Préstamos a Organos Desconcentrados</t>
  </si>
  <si>
    <t>4.01.03</t>
  </si>
  <si>
    <t>Préstamos a Instituciones Descentralizadas no Empresariales.</t>
  </si>
  <si>
    <t>4.01.04</t>
  </si>
  <si>
    <t>Préstamos a Gobiernos Locales</t>
  </si>
  <si>
    <t>4.01.05</t>
  </si>
  <si>
    <t>Préstamos a Empresas Públicas no financieras</t>
  </si>
  <si>
    <t>4.01.06</t>
  </si>
  <si>
    <t>Préstamos a Instituciones Públicas Financieras.</t>
  </si>
  <si>
    <t>4.01.07</t>
  </si>
  <si>
    <t>Préstamos al Sector Privado.</t>
  </si>
  <si>
    <t>4.01.08</t>
  </si>
  <si>
    <t>Préstamos al Sector Externo.</t>
  </si>
  <si>
    <t>4.02-</t>
  </si>
  <si>
    <t>ADQUISICION DE VALORES</t>
  </si>
  <si>
    <t>4.02.01</t>
  </si>
  <si>
    <t>Adquisición de valores del Gobierno Central</t>
  </si>
  <si>
    <t>4.02.02</t>
  </si>
  <si>
    <t>Adquisición de valores de Organos Desconcentrados.</t>
  </si>
  <si>
    <t>4.02.03</t>
  </si>
  <si>
    <t>Adquisición de valores de Instituciones Descentralizadas no Empresarias.</t>
  </si>
  <si>
    <t>4.02.04</t>
  </si>
  <si>
    <t>Adquisición de valores de Gobiernos Locales.</t>
  </si>
  <si>
    <t>4.02.05</t>
  </si>
  <si>
    <t>Adquisición de valores de Emrpesas Públicas no Financieras.</t>
  </si>
  <si>
    <t>4.02.06</t>
  </si>
  <si>
    <t>Adquisición de valores de Instituciones Públicas Financieras.</t>
  </si>
  <si>
    <t>4.02.07</t>
  </si>
  <si>
    <t>Adquisición de valores del Sector Privado.</t>
  </si>
  <si>
    <t>4.02.08</t>
  </si>
  <si>
    <t>Adquisición de valores del Sector Externo.</t>
  </si>
  <si>
    <t>5-</t>
  </si>
  <si>
    <t>BIENES DURADEROS</t>
  </si>
  <si>
    <t>5.01-</t>
  </si>
  <si>
    <t>MAQUINARIA, EQUIPO Y MOBILIARIO</t>
  </si>
  <si>
    <t>5.01.01</t>
  </si>
  <si>
    <t>Maquinaria y equipo para la producción</t>
  </si>
  <si>
    <t>5.01.02</t>
  </si>
  <si>
    <t>Equipo de transporte</t>
  </si>
  <si>
    <t>5.01.03</t>
  </si>
  <si>
    <t>Equipo de comunicación</t>
  </si>
  <si>
    <t>5.01.04</t>
  </si>
  <si>
    <t>Equipo y mobiliario de oficina</t>
  </si>
  <si>
    <t>5.01.05</t>
  </si>
  <si>
    <t>Equipo y programas de cómputo</t>
  </si>
  <si>
    <t>5.01.06</t>
  </si>
  <si>
    <t>Equipo sanitario, de laboratorio e investigación</t>
  </si>
  <si>
    <t>5.01.07</t>
  </si>
  <si>
    <t>Equipo y mobiliario educacional, deportivo y recreativo.</t>
  </si>
  <si>
    <t>5.01.99</t>
  </si>
  <si>
    <t>Maquinaria y equipo diverso.</t>
  </si>
  <si>
    <t>5.02-</t>
  </si>
  <si>
    <t>CONSTRUCCIONES, ADICIONES Y MEJORAS</t>
  </si>
  <si>
    <t>5.02.01</t>
  </si>
  <si>
    <t>Edificios</t>
  </si>
  <si>
    <t>5.99-</t>
  </si>
  <si>
    <t>BIENES DURADEROS DIVERSOS</t>
  </si>
  <si>
    <t>5.99.03</t>
  </si>
  <si>
    <t>Bienes Intangibles</t>
  </si>
  <si>
    <t xml:space="preserve">   6-</t>
  </si>
  <si>
    <t>6.01-</t>
  </si>
  <si>
    <t>TRANSFERENCIAS CORRIENTES AL SECTOR PUBLICO</t>
  </si>
  <si>
    <t>6.01.01</t>
  </si>
  <si>
    <t>AL GOBIERNO CENTRAL</t>
  </si>
  <si>
    <t>6.01.01.01</t>
  </si>
  <si>
    <t>Banco Central de C.R. (S.U.G.E.F.)</t>
  </si>
  <si>
    <t>6.01.02</t>
  </si>
  <si>
    <t>A ÓRGANOS DESCONCENTRADOS</t>
  </si>
  <si>
    <t>6.01.02.01</t>
  </si>
  <si>
    <t>Comisión Nacional de Prevención de Riesgos y Atención de Emergencias  (CNE)</t>
  </si>
  <si>
    <t>6.01.06</t>
  </si>
  <si>
    <t>INSTITUCIONES PÚBLICAS FINANCIERAS</t>
  </si>
  <si>
    <t>6.01.06.01</t>
  </si>
  <si>
    <t xml:space="preserve">  Banco Crédito Agrícola de Cartago</t>
  </si>
  <si>
    <t>6.01.06.02</t>
  </si>
  <si>
    <t xml:space="preserve">  Banco Popular y Desarrollo Comunal</t>
  </si>
  <si>
    <t>6.01.06.03</t>
  </si>
  <si>
    <t xml:space="preserve">  Banco Nacional de Costa Rica</t>
  </si>
  <si>
    <t>6.01.06.04</t>
  </si>
  <si>
    <t xml:space="preserve">  Instituto Nacional de Vivienda y Urbanismo</t>
  </si>
  <si>
    <t>6.01.06.05</t>
  </si>
  <si>
    <t xml:space="preserve">  Banco de Costa Rica</t>
  </si>
  <si>
    <t>6.01.06.06</t>
  </si>
  <si>
    <t xml:space="preserve">  Banco Hipotecario de la Vivienda</t>
  </si>
  <si>
    <t>6.02-</t>
  </si>
  <si>
    <t>TRANSFERENCIAS CORRIENTES A PERSONAS</t>
  </si>
  <si>
    <t>6.02.01</t>
  </si>
  <si>
    <t>Becas a funcionarios</t>
  </si>
  <si>
    <t>6.02.99</t>
  </si>
  <si>
    <t>Otras Transferencias a Personas</t>
  </si>
  <si>
    <t>6.03-</t>
  </si>
  <si>
    <t>PRESTACIONES</t>
  </si>
  <si>
    <t>6.03.01</t>
  </si>
  <si>
    <t>Prestaciones legales</t>
  </si>
  <si>
    <t>6.03.01.01</t>
  </si>
  <si>
    <t xml:space="preserve">  Cesantía y Preaviso</t>
  </si>
  <si>
    <t>6.03.01.02</t>
  </si>
  <si>
    <t xml:space="preserve">  Vacaciones</t>
  </si>
  <si>
    <t>6.03.99</t>
  </si>
  <si>
    <t>Otras prestaciones a terceras personas</t>
  </si>
  <si>
    <t>6.04-</t>
  </si>
  <si>
    <t>TRANSFERENCIAS CORRIENTES A ENTIDADES PRIVADAS SIN FINES DE LUCRO</t>
  </si>
  <si>
    <t>6.04.01</t>
  </si>
  <si>
    <t>A ASOCIACIONES</t>
  </si>
  <si>
    <t>6.04.01.01</t>
  </si>
  <si>
    <t xml:space="preserve">   Asedemasa</t>
  </si>
  <si>
    <t>6.04.01.02</t>
  </si>
  <si>
    <t xml:space="preserve">  ASECCSS</t>
  </si>
  <si>
    <t>6.04.01.03</t>
  </si>
  <si>
    <t xml:space="preserve">  ASECLIBI</t>
  </si>
  <si>
    <t>6.04.01.04</t>
  </si>
  <si>
    <t xml:space="preserve">  ASEMINA</t>
  </si>
  <si>
    <t>6.04.01.05</t>
  </si>
  <si>
    <t xml:space="preserve">  ASEPANDUIT</t>
  </si>
  <si>
    <t>6.04.03</t>
  </si>
  <si>
    <t>A COOPERATIVAS</t>
  </si>
  <si>
    <t>6.04.03.01</t>
  </si>
  <si>
    <t xml:space="preserve">  Coopenae R.L.</t>
  </si>
  <si>
    <t>6.04.03.02</t>
  </si>
  <si>
    <t xml:space="preserve">  Concoocique R.L.</t>
  </si>
  <si>
    <t>6.04.03.03</t>
  </si>
  <si>
    <t xml:space="preserve">  Coopealianza R.L.</t>
  </si>
  <si>
    <t>6.04.03.04</t>
  </si>
  <si>
    <t xml:space="preserve">  Coopeservidores R.L.</t>
  </si>
  <si>
    <t>6.04.03.05</t>
  </si>
  <si>
    <t xml:space="preserve">  Coopemex R.L.</t>
  </si>
  <si>
    <t>6.04.03.06</t>
  </si>
  <si>
    <t xml:space="preserve">  Coope-San Marcos R.L.</t>
  </si>
  <si>
    <t>6.04.03.07</t>
  </si>
  <si>
    <t xml:space="preserve">  Coopeacosta R.L.</t>
  </si>
  <si>
    <t>6.04.03.08</t>
  </si>
  <si>
    <t xml:space="preserve">  Coopeande R.L.</t>
  </si>
  <si>
    <t>6.04.03.09</t>
  </si>
  <si>
    <t xml:space="preserve">  Coopeuna R.L.</t>
  </si>
  <si>
    <t>6.04.03.10</t>
  </si>
  <si>
    <t xml:space="preserve">  Coope-San Ramón</t>
  </si>
  <si>
    <t>6.04.03.11</t>
  </si>
  <si>
    <t xml:space="preserve">  Coope-Aserrí</t>
  </si>
  <si>
    <t>6.04.03.12</t>
  </si>
  <si>
    <t xml:space="preserve">  Coope-Caja</t>
  </si>
  <si>
    <t>6.04.03.13</t>
  </si>
  <si>
    <t xml:space="preserve">  Coope-Mep R.L.</t>
  </si>
  <si>
    <t>6.04.03.14</t>
  </si>
  <si>
    <t xml:space="preserve">  Coope-Orotina R.L.</t>
  </si>
  <si>
    <t>6.04.03.15</t>
  </si>
  <si>
    <t xml:space="preserve">  Coopeesparta R.L.</t>
  </si>
  <si>
    <t>6.04.03.16</t>
  </si>
  <si>
    <t xml:space="preserve">  Credecoop R.L.</t>
  </si>
  <si>
    <t>6.04.04</t>
  </si>
  <si>
    <t>A OTRAS ENTIDADES PRIVADAS SIN FINES DE LUCRO</t>
  </si>
  <si>
    <t>6.04.04.01</t>
  </si>
  <si>
    <t xml:space="preserve">  Asociación Centroamericana de Vivienda (ACENVI)</t>
  </si>
  <si>
    <t>A EMPRESAS PRIVADAS</t>
  </si>
  <si>
    <t>6.05.01</t>
  </si>
  <si>
    <t>6.05.01.01</t>
  </si>
  <si>
    <t xml:space="preserve">  Grupo Mutual Alajuela - La Vivienda</t>
  </si>
  <si>
    <t>6.05.01.02</t>
  </si>
  <si>
    <t xml:space="preserve">  Mutual Cartago de Ahorro y Préstamo</t>
  </si>
  <si>
    <t>6.05.01.04</t>
  </si>
  <si>
    <t xml:space="preserve">  Banca Promérica</t>
  </si>
  <si>
    <t>6.05.01.05</t>
  </si>
  <si>
    <t xml:space="preserve">  Fundación Costa Rica - Canadá</t>
  </si>
  <si>
    <t>6.05.01.06</t>
  </si>
  <si>
    <t xml:space="preserve">  BAC San José</t>
  </si>
  <si>
    <t>6.05.01.07</t>
  </si>
  <si>
    <t xml:space="preserve">  Cámara de Bancos e Instituciones Financieras de Costa Rica</t>
  </si>
  <si>
    <t>6.05.01.08</t>
  </si>
  <si>
    <t xml:space="preserve"> Banco Improsa S.A.</t>
  </si>
  <si>
    <t>6.05.01.09</t>
  </si>
  <si>
    <t xml:space="preserve"> Banco de Soluciones Bansol de Costa Ricas S. A.</t>
  </si>
  <si>
    <t>6.05.01.10</t>
  </si>
  <si>
    <t xml:space="preserve">  Banco Cathay</t>
  </si>
  <si>
    <t>6.06-</t>
  </si>
  <si>
    <t>OTRAS TRANSFERENCIAS CORRIENTES AL SECTOR PRIVADO</t>
  </si>
  <si>
    <t>6.06.01</t>
  </si>
  <si>
    <t>Indemnizaciones</t>
  </si>
  <si>
    <t>6.06.02</t>
  </si>
  <si>
    <t>Reintegros y Devoluciones</t>
  </si>
  <si>
    <t xml:space="preserve">   7-</t>
  </si>
  <si>
    <t>AL SECTOR PÚBLICO</t>
  </si>
  <si>
    <t>7.01.02</t>
  </si>
  <si>
    <t>7.01.02.01</t>
  </si>
  <si>
    <t xml:space="preserve">  Comisión Nacional de Emergencias (CNE)</t>
  </si>
  <si>
    <t>7.01.06</t>
  </si>
  <si>
    <t>7.01.06.01</t>
  </si>
  <si>
    <t>7.01.06.02</t>
  </si>
  <si>
    <t>7.01.06.03</t>
  </si>
  <si>
    <t>7.01.06.04</t>
  </si>
  <si>
    <t>7.01.06.05</t>
  </si>
  <si>
    <t>A EMPRESAS PRIVADAS SIN FINES DE LUCRO</t>
  </si>
  <si>
    <t>7.03.01</t>
  </si>
  <si>
    <t>7.03.01.01</t>
  </si>
  <si>
    <t xml:space="preserve">  Asedemasa</t>
  </si>
  <si>
    <t>7.03.01.02</t>
  </si>
  <si>
    <t>7.03.01.03</t>
  </si>
  <si>
    <t>7.03.01.04</t>
  </si>
  <si>
    <t>7.03.01.05</t>
  </si>
  <si>
    <t>7.03.03</t>
  </si>
  <si>
    <t>7.03.03.01</t>
  </si>
  <si>
    <t>7.03.03.02</t>
  </si>
  <si>
    <t>7.03.03.03</t>
  </si>
  <si>
    <t>7.03.03.04</t>
  </si>
  <si>
    <t>7.03.03.05</t>
  </si>
  <si>
    <t>7.03.03.06</t>
  </si>
  <si>
    <t>7.03.03.07</t>
  </si>
  <si>
    <t>7.03.03.08</t>
  </si>
  <si>
    <t>7.03.03.09</t>
  </si>
  <si>
    <t>7.03.03.10</t>
  </si>
  <si>
    <t xml:space="preserve">  Coope-San Ramón R.L.</t>
  </si>
  <si>
    <t>7.03.03.11</t>
  </si>
  <si>
    <t xml:space="preserve">  Coope-Aserrí R.L.</t>
  </si>
  <si>
    <t>7.03.03.12</t>
  </si>
  <si>
    <t xml:space="preserve">  Coope-Caja R.L</t>
  </si>
  <si>
    <t>7.03.03.13</t>
  </si>
  <si>
    <t xml:space="preserve">  Coope-Mep R.L</t>
  </si>
  <si>
    <t>7.03.03.14</t>
  </si>
  <si>
    <t xml:space="preserve">  Coope-Orotina R.L</t>
  </si>
  <si>
    <t>7.03.03.15</t>
  </si>
  <si>
    <t>7.03.03.16</t>
  </si>
  <si>
    <t>7.04.01</t>
  </si>
  <si>
    <t>7.04.01.01</t>
  </si>
  <si>
    <t>7.04.01.02</t>
  </si>
  <si>
    <t>7.04.01.04</t>
  </si>
  <si>
    <t>7.04.01.05</t>
  </si>
  <si>
    <t>7.04.01.06</t>
  </si>
  <si>
    <t>7.04.01.07</t>
  </si>
  <si>
    <t>7.04.01.08</t>
  </si>
  <si>
    <t>7.04.01.09</t>
  </si>
  <si>
    <t>8-</t>
  </si>
  <si>
    <t xml:space="preserve">AMORTIZACION </t>
  </si>
  <si>
    <t>8.01-</t>
  </si>
  <si>
    <t>AMORTIZACION DE TITULOS VALORES</t>
  </si>
  <si>
    <t>8.01.01</t>
  </si>
  <si>
    <t>Amortización de títulos valores internos de corto plazo</t>
  </si>
  <si>
    <t>8.01.02</t>
  </si>
  <si>
    <t>Amortización de títulos valores internos de largo plazo</t>
  </si>
  <si>
    <t>8.01.03</t>
  </si>
  <si>
    <t>Amortización de títulos valores del sector externo de corto plazo</t>
  </si>
  <si>
    <t>8.02-</t>
  </si>
  <si>
    <t>AMORTIZACION DE PRESTAMOS</t>
  </si>
  <si>
    <t>8.02.01</t>
  </si>
  <si>
    <t>8.02.02</t>
  </si>
  <si>
    <t>8.02.03</t>
  </si>
  <si>
    <t>8.02.04</t>
  </si>
  <si>
    <t>Amortización de títulos valores del sector externo de largo plazo.</t>
  </si>
  <si>
    <t>8.02.05</t>
  </si>
  <si>
    <t>Amortización de préstamos de Empresas Públicas no Financieras</t>
  </si>
  <si>
    <t>8.02.06</t>
  </si>
  <si>
    <t>Amortización de préstamos de Instituciones Públicas Financieras</t>
  </si>
  <si>
    <t>8.02.07</t>
  </si>
  <si>
    <t>Amortización de préstamos del Sector Privado</t>
  </si>
  <si>
    <t>8.02.08</t>
  </si>
  <si>
    <t>Amortización de préstamos del Sector Externo.</t>
  </si>
  <si>
    <t>CUENTAS ESPECIALES</t>
  </si>
  <si>
    <t>9.02-</t>
  </si>
  <si>
    <t>SUMAS SIN ASIGNACION PRESUPUESTARIA</t>
  </si>
  <si>
    <t>9.02.01</t>
  </si>
  <si>
    <t>Sumas libres sin asignación presupuestaria</t>
  </si>
  <si>
    <t>9.02.02</t>
  </si>
  <si>
    <t>Sumas con destino específico sin asignación presupuestaria</t>
  </si>
  <si>
    <t>{1}  INCLUYE LA MODIFICACIÓN PRESUPUESTARIA Nº 1 y Nº 2, AL PRESUPUESTO ORDINARIO  DEL BANCO HIPOTECARIO DE LA VIVIENDA PARA EL PERIODO 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</si>
</sst>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₡&quot;* #,##0.00_);_(&quot;₡&quot;* \(#,##0.00\);_(&quot;₡&quot;* &quot;-&quot;??_);_(@_)"/>
    <numFmt numFmtId="43" formatCode="_(* #,##0.00_);_(* \(#,##0.00\);_(* &quot;-&quot;??_);_(@_)"/>
    <numFmt numFmtId="164" formatCode="#,##0.0"/>
    <numFmt numFmtId="165" formatCode="_([$€]* #,##0.00_);_([$€]* \(#,##0.00\);_([$€]* &quot;-&quot;??_);_(@_)"/>
    <numFmt numFmtId="166" formatCode="_-[$€]* #,##0.00_-;\-[$€]* #,##0.00_-;_-[$€]* &quot;-&quot;??_-;_-@_-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</font>
    <font>
      <b/>
      <sz val="10"/>
      <name val="Calibri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0"/>
      <color theme="1"/>
      <name val="Arial"/>
      <family val="2"/>
    </font>
    <font>
      <sz val="9.75"/>
      <name val="Helv"/>
    </font>
    <font>
      <b/>
      <sz val="10"/>
      <color indexed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2" fillId="0" borderId="0"/>
    <xf numFmtId="0" fontId="2" fillId="0" borderId="0"/>
    <xf numFmtId="0" fontId="2" fillId="0" borderId="0"/>
    <xf numFmtId="165" fontId="5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0" fontId="2" fillId="0" borderId="0" applyFont="0" applyFill="0" applyBorder="0" applyAlignment="0" applyProtection="0"/>
    <xf numFmtId="40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8" fillId="0" borderId="0"/>
    <xf numFmtId="0" fontId="10" fillId="0" borderId="0"/>
    <xf numFmtId="0" fontId="1" fillId="0" borderId="0"/>
    <xf numFmtId="0" fontId="8" fillId="0" borderId="0"/>
    <xf numFmtId="0" fontId="8" fillId="0" borderId="0"/>
    <xf numFmtId="0" fontId="1" fillId="2" borderId="1" applyNumberFormat="0" applyFont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56">
    <xf numFmtId="0" fontId="0" fillId="0" borderId="0" xfId="0"/>
    <xf numFmtId="0" fontId="3" fillId="0" borderId="0" xfId="1" applyFont="1" applyAlignment="1"/>
    <xf numFmtId="4" fontId="3" fillId="0" borderId="0" xfId="1" applyNumberFormat="1" applyFont="1"/>
    <xf numFmtId="0" fontId="3" fillId="0" borderId="0" xfId="1" applyFont="1"/>
    <xf numFmtId="0" fontId="4" fillId="0" borderId="0" xfId="1" applyFont="1"/>
    <xf numFmtId="4" fontId="4" fillId="0" borderId="0" xfId="1" applyNumberFormat="1" applyFont="1"/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3" xfId="1" applyFont="1" applyBorder="1"/>
    <xf numFmtId="0" fontId="4" fillId="0" borderId="14" xfId="1" applyFont="1" applyBorder="1"/>
    <xf numFmtId="0" fontId="3" fillId="0" borderId="14" xfId="1" applyFont="1" applyBorder="1"/>
    <xf numFmtId="4" fontId="3" fillId="0" borderId="14" xfId="1" applyNumberFormat="1" applyFont="1" applyBorder="1"/>
    <xf numFmtId="4" fontId="3" fillId="0" borderId="15" xfId="1" applyNumberFormat="1" applyFont="1" applyBorder="1"/>
    <xf numFmtId="49" fontId="3" fillId="0" borderId="13" xfId="1" applyNumberFormat="1" applyFont="1" applyBorder="1" applyAlignment="1">
      <alignment horizontal="center"/>
    </xf>
    <xf numFmtId="49" fontId="3" fillId="0" borderId="14" xfId="1" applyNumberFormat="1" applyFont="1" applyBorder="1" applyAlignment="1">
      <alignment horizontal="center"/>
    </xf>
    <xf numFmtId="49" fontId="3" fillId="0" borderId="6" xfId="1" applyNumberFormat="1" applyFont="1" applyBorder="1" applyAlignment="1">
      <alignment horizontal="center"/>
    </xf>
    <xf numFmtId="49" fontId="3" fillId="0" borderId="0" xfId="1" applyNumberFormat="1" applyFont="1" applyBorder="1" applyAlignment="1">
      <alignment horizontal="center"/>
    </xf>
    <xf numFmtId="0" fontId="3" fillId="0" borderId="0" xfId="1" applyFont="1" applyBorder="1" applyAlignment="1">
      <alignment horizontal="left"/>
    </xf>
    <xf numFmtId="4" fontId="3" fillId="0" borderId="0" xfId="1" applyNumberFormat="1" applyFont="1" applyBorder="1"/>
    <xf numFmtId="4" fontId="3" fillId="0" borderId="7" xfId="1" applyNumberFormat="1" applyFont="1" applyBorder="1"/>
    <xf numFmtId="0" fontId="4" fillId="0" borderId="10" xfId="1" applyFont="1" applyBorder="1"/>
    <xf numFmtId="4" fontId="4" fillId="0" borderId="10" xfId="1" applyNumberFormat="1" applyFont="1" applyBorder="1"/>
    <xf numFmtId="4" fontId="4" fillId="0" borderId="11" xfId="1" applyNumberFormat="1" applyFont="1" applyBorder="1"/>
    <xf numFmtId="49" fontId="4" fillId="0" borderId="2" xfId="1" applyNumberFormat="1" applyFont="1" applyBorder="1" applyAlignment="1">
      <alignment horizontal="center" vertical="justify"/>
    </xf>
    <xf numFmtId="49" fontId="4" fillId="0" borderId="3" xfId="1" applyNumberFormat="1" applyFont="1" applyBorder="1" applyAlignment="1">
      <alignment horizontal="center" vertical="justify"/>
    </xf>
    <xf numFmtId="0" fontId="4" fillId="0" borderId="3" xfId="1" applyFont="1" applyBorder="1" applyAlignment="1">
      <alignment horizontal="justify" vertical="justify"/>
    </xf>
    <xf numFmtId="4" fontId="4" fillId="0" borderId="0" xfId="1" applyNumberFormat="1" applyFont="1" applyBorder="1"/>
    <xf numFmtId="4" fontId="4" fillId="0" borderId="7" xfId="1" applyNumberFormat="1" applyFont="1" applyBorder="1"/>
    <xf numFmtId="0" fontId="3" fillId="0" borderId="6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49" fontId="4" fillId="0" borderId="3" xfId="1" quotePrefix="1" applyNumberFormat="1" applyFont="1" applyBorder="1" applyAlignment="1">
      <alignment horizontal="center" vertical="justify"/>
    </xf>
    <xf numFmtId="0" fontId="4" fillId="0" borderId="3" xfId="1" quotePrefix="1" applyFont="1" applyBorder="1" applyAlignment="1">
      <alignment horizontal="justify" vertical="justify"/>
    </xf>
    <xf numFmtId="49" fontId="4" fillId="0" borderId="6" xfId="1" applyNumberFormat="1" applyFont="1" applyBorder="1" applyAlignment="1">
      <alignment horizontal="center" vertical="justify"/>
    </xf>
    <xf numFmtId="49" fontId="4" fillId="0" borderId="0" xfId="1" applyNumberFormat="1" applyFont="1" applyBorder="1" applyAlignment="1">
      <alignment horizontal="center" vertical="justify"/>
    </xf>
    <xf numFmtId="0" fontId="4" fillId="0" borderId="0" xfId="1" quotePrefix="1" applyFont="1" applyBorder="1" applyAlignment="1">
      <alignment horizontal="justify" vertical="justify"/>
    </xf>
    <xf numFmtId="0" fontId="4" fillId="0" borderId="0" xfId="1" applyFont="1" applyBorder="1"/>
    <xf numFmtId="0" fontId="4" fillId="0" borderId="6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3" fillId="0" borderId="14" xfId="1" quotePrefix="1" applyFont="1" applyBorder="1" applyAlignment="1">
      <alignment horizontal="left"/>
    </xf>
    <xf numFmtId="0" fontId="4" fillId="0" borderId="14" xfId="1" quotePrefix="1" applyFont="1" applyBorder="1" applyAlignment="1">
      <alignment horizontal="left" vertical="justify"/>
    </xf>
    <xf numFmtId="0" fontId="3" fillId="0" borderId="13" xfId="1" applyFont="1" applyBorder="1" applyAlignment="1">
      <alignment horizontal="center"/>
    </xf>
    <xf numFmtId="0" fontId="3" fillId="0" borderId="14" xfId="1" applyFont="1" applyBorder="1" applyAlignment="1">
      <alignment horizontal="center"/>
    </xf>
    <xf numFmtId="4" fontId="4" fillId="0" borderId="14" xfId="1" applyNumberFormat="1" applyFont="1" applyBorder="1"/>
    <xf numFmtId="4" fontId="4" fillId="0" borderId="15" xfId="1" applyNumberFormat="1" applyFont="1" applyBorder="1"/>
    <xf numFmtId="0" fontId="4" fillId="0" borderId="0" xfId="1" quotePrefix="1" applyFont="1" applyAlignment="1">
      <alignment horizontal="justify" vertical="justify"/>
    </xf>
    <xf numFmtId="0" fontId="3" fillId="0" borderId="14" xfId="1" applyFont="1" applyBorder="1" applyAlignment="1">
      <alignment horizontal="left"/>
    </xf>
    <xf numFmtId="49" fontId="4" fillId="0" borderId="6" xfId="1" applyNumberFormat="1" applyFont="1" applyBorder="1" applyAlignment="1">
      <alignment horizontal="justify" vertical="justify"/>
    </xf>
    <xf numFmtId="49" fontId="4" fillId="0" borderId="0" xfId="1" applyNumberFormat="1" applyFont="1" applyBorder="1" applyAlignment="1">
      <alignment horizontal="justify" vertical="justify"/>
    </xf>
    <xf numFmtId="49" fontId="4" fillId="0" borderId="6" xfId="1" applyNumberFormat="1" applyFont="1" applyBorder="1" applyAlignment="1">
      <alignment horizontal="center"/>
    </xf>
    <xf numFmtId="49" fontId="4" fillId="0" borderId="0" xfId="1" applyNumberFormat="1" applyFont="1" applyBorder="1" applyAlignment="1">
      <alignment horizontal="center"/>
    </xf>
    <xf numFmtId="0" fontId="4" fillId="0" borderId="0" xfId="1" applyFont="1" applyBorder="1" applyAlignment="1">
      <alignment horizontal="left"/>
    </xf>
    <xf numFmtId="4" fontId="3" fillId="0" borderId="3" xfId="1" applyNumberFormat="1" applyFont="1" applyBorder="1"/>
    <xf numFmtId="49" fontId="3" fillId="0" borderId="9" xfId="1" applyNumberFormat="1" applyFont="1" applyBorder="1" applyAlignment="1">
      <alignment horizontal="center"/>
    </xf>
    <xf numFmtId="49" fontId="3" fillId="0" borderId="10" xfId="1" applyNumberFormat="1" applyFont="1" applyBorder="1" applyAlignment="1">
      <alignment horizontal="center"/>
    </xf>
    <xf numFmtId="0" fontId="3" fillId="0" borderId="10" xfId="1" applyFont="1" applyBorder="1"/>
    <xf numFmtId="4" fontId="3" fillId="0" borderId="10" xfId="1" applyNumberFormat="1" applyFont="1" applyBorder="1"/>
    <xf numFmtId="4" fontId="3" fillId="0" borderId="11" xfId="1" applyNumberFormat="1" applyFont="1" applyBorder="1"/>
    <xf numFmtId="0" fontId="4" fillId="0" borderId="0" xfId="2" applyFont="1" applyBorder="1" applyAlignment="1">
      <alignment horizontal="left"/>
    </xf>
    <xf numFmtId="0" fontId="3" fillId="0" borderId="14" xfId="1" quotePrefix="1" applyFont="1" applyBorder="1" applyAlignment="1">
      <alignment horizontal="justify" vertical="justify"/>
    </xf>
    <xf numFmtId="4" fontId="4" fillId="0" borderId="3" xfId="1" applyNumberFormat="1" applyFont="1" applyBorder="1"/>
    <xf numFmtId="0" fontId="4" fillId="0" borderId="0" xfId="1" quotePrefix="1" applyFont="1" applyBorder="1" applyAlignment="1">
      <alignment horizontal="left"/>
    </xf>
    <xf numFmtId="49" fontId="3" fillId="0" borderId="2" xfId="1" applyNumberFormat="1" applyFont="1" applyBorder="1" applyAlignment="1">
      <alignment horizontal="center"/>
    </xf>
    <xf numFmtId="49" fontId="3" fillId="0" borderId="3" xfId="1" applyNumberFormat="1" applyFont="1" applyBorder="1" applyAlignment="1">
      <alignment horizontal="center"/>
    </xf>
    <xf numFmtId="49" fontId="4" fillId="0" borderId="2" xfId="1" applyNumberFormat="1" applyFont="1" applyBorder="1" applyAlignment="1">
      <alignment horizontal="center"/>
    </xf>
    <xf numFmtId="49" fontId="4" fillId="0" borderId="3" xfId="1" applyNumberFormat="1" applyFont="1" applyBorder="1" applyAlignment="1">
      <alignment horizontal="center"/>
    </xf>
    <xf numFmtId="0" fontId="4" fillId="0" borderId="3" xfId="1" quotePrefix="1" applyFont="1" applyBorder="1" applyAlignment="1">
      <alignment horizontal="left"/>
    </xf>
    <xf numFmtId="0" fontId="4" fillId="0" borderId="9" xfId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0" fontId="3" fillId="0" borderId="13" xfId="1" applyFont="1" applyBorder="1"/>
    <xf numFmtId="0" fontId="3" fillId="0" borderId="0" xfId="1" applyFont="1" applyBorder="1"/>
    <xf numFmtId="0" fontId="3" fillId="0" borderId="0" xfId="0" applyFont="1" applyAlignment="1">
      <alignment horizontal="justify" vertical="justify"/>
    </xf>
    <xf numFmtId="0" fontId="4" fillId="0" borderId="0" xfId="0" applyFont="1"/>
    <xf numFmtId="0" fontId="3" fillId="0" borderId="0" xfId="0" applyFont="1" applyAlignment="1">
      <alignment horizontal="left"/>
    </xf>
    <xf numFmtId="0" fontId="3" fillId="0" borderId="0" xfId="0" applyNumberFormat="1" applyFont="1" applyAlignment="1">
      <alignment horizontal="left"/>
    </xf>
    <xf numFmtId="4" fontId="4" fillId="0" borderId="0" xfId="0" applyNumberFormat="1" applyFont="1" applyFill="1"/>
    <xf numFmtId="4" fontId="4" fillId="3" borderId="0" xfId="0" applyNumberFormat="1" applyFont="1" applyFill="1"/>
    <xf numFmtId="4" fontId="4" fillId="4" borderId="0" xfId="0" applyNumberFormat="1" applyFont="1" applyFill="1"/>
    <xf numFmtId="0" fontId="4" fillId="0" borderId="0" xfId="0" applyFont="1" applyBorder="1"/>
    <xf numFmtId="0" fontId="3" fillId="0" borderId="0" xfId="0" applyFont="1"/>
    <xf numFmtId="43" fontId="4" fillId="0" borderId="0" xfId="51" applyFont="1"/>
    <xf numFmtId="43" fontId="4" fillId="3" borderId="0" xfId="51" applyFont="1" applyFill="1"/>
    <xf numFmtId="0" fontId="4" fillId="3" borderId="0" xfId="0" applyFont="1" applyFill="1"/>
    <xf numFmtId="4" fontId="4" fillId="0" borderId="0" xfId="0" applyNumberFormat="1" applyFont="1"/>
    <xf numFmtId="4" fontId="3" fillId="0" borderId="2" xfId="0" applyNumberFormat="1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4" fontId="3" fillId="0" borderId="5" xfId="0" applyNumberFormat="1" applyFont="1" applyFill="1" applyBorder="1" applyAlignment="1">
      <alignment horizontal="center" vertical="center" wrapText="1"/>
    </xf>
    <xf numFmtId="4" fontId="3" fillId="3" borderId="5" xfId="0" applyNumberFormat="1" applyFont="1" applyFill="1" applyBorder="1" applyAlignment="1">
      <alignment horizontal="center" vertical="center" wrapText="1"/>
    </xf>
    <xf numFmtId="4" fontId="3" fillId="4" borderId="2" xfId="0" applyNumberFormat="1" applyFont="1" applyFill="1" applyBorder="1" applyAlignment="1">
      <alignment horizontal="center"/>
    </xf>
    <xf numFmtId="4" fontId="3" fillId="4" borderId="4" xfId="0" applyNumberFormat="1" applyFont="1" applyFill="1" applyBorder="1" applyAlignment="1">
      <alignment horizontal="center"/>
    </xf>
    <xf numFmtId="4" fontId="3" fillId="0" borderId="6" xfId="0" applyNumberFormat="1" applyFont="1" applyFill="1" applyBorder="1" applyAlignment="1">
      <alignment horizontal="center" vertical="center" wrapText="1"/>
    </xf>
    <xf numFmtId="4" fontId="3" fillId="0" borderId="7" xfId="0" applyNumberFormat="1" applyFont="1" applyFill="1" applyBorder="1" applyAlignment="1">
      <alignment horizontal="center" vertical="center" wrapText="1"/>
    </xf>
    <xf numFmtId="4" fontId="3" fillId="0" borderId="8" xfId="0" applyNumberFormat="1" applyFont="1" applyFill="1" applyBorder="1" applyAlignment="1">
      <alignment horizontal="center" vertical="center" wrapText="1"/>
    </xf>
    <xf numFmtId="4" fontId="3" fillId="3" borderId="8" xfId="0" applyNumberFormat="1" applyFont="1" applyFill="1" applyBorder="1" applyAlignment="1">
      <alignment horizontal="center" vertical="center" wrapText="1"/>
    </xf>
    <xf numFmtId="4" fontId="3" fillId="0" borderId="9" xfId="0" applyNumberFormat="1" applyFont="1" applyFill="1" applyBorder="1" applyAlignment="1">
      <alignment horizontal="center" vertical="center" wrapText="1"/>
    </xf>
    <xf numFmtId="4" fontId="3" fillId="0" borderId="11" xfId="0" applyNumberFormat="1" applyFont="1" applyFill="1" applyBorder="1" applyAlignment="1">
      <alignment horizontal="center" vertical="center" wrapText="1"/>
    </xf>
    <xf numFmtId="4" fontId="3" fillId="0" borderId="12" xfId="0" applyNumberFormat="1" applyFont="1" applyFill="1" applyBorder="1" applyAlignment="1">
      <alignment horizontal="center" vertical="center" wrapText="1"/>
    </xf>
    <xf numFmtId="4" fontId="3" fillId="3" borderId="12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left"/>
    </xf>
    <xf numFmtId="0" fontId="3" fillId="0" borderId="0" xfId="0" applyNumberFormat="1" applyFont="1" applyBorder="1" applyAlignment="1">
      <alignment horizontal="left"/>
    </xf>
    <xf numFmtId="4" fontId="11" fillId="0" borderId="8" xfId="0" applyNumberFormat="1" applyFont="1" applyFill="1" applyBorder="1" applyAlignment="1">
      <alignment horizontal="center"/>
    </xf>
    <xf numFmtId="4" fontId="3" fillId="3" borderId="8" xfId="0" applyNumberFormat="1" applyFont="1" applyFill="1" applyBorder="1" applyAlignment="1">
      <alignment horizontal="center"/>
    </xf>
    <xf numFmtId="4" fontId="3" fillId="4" borderId="8" xfId="0" applyNumberFormat="1" applyFont="1" applyFill="1" applyBorder="1" applyAlignment="1">
      <alignment horizontal="center"/>
    </xf>
    <xf numFmtId="0" fontId="3" fillId="0" borderId="9" xfId="0" applyNumberFormat="1" applyFont="1" applyBorder="1" applyAlignment="1">
      <alignment horizontal="left"/>
    </xf>
    <xf numFmtId="0" fontId="3" fillId="0" borderId="10" xfId="0" applyNumberFormat="1" applyFont="1" applyBorder="1"/>
    <xf numFmtId="4" fontId="11" fillId="0" borderId="12" xfId="0" applyNumberFormat="1" applyFont="1" applyFill="1" applyBorder="1"/>
    <xf numFmtId="4" fontId="3" fillId="3" borderId="12" xfId="0" applyNumberFormat="1" applyFont="1" applyFill="1" applyBorder="1"/>
    <xf numFmtId="4" fontId="3" fillId="4" borderId="12" xfId="0" applyNumberFormat="1" applyFont="1" applyFill="1" applyBorder="1"/>
    <xf numFmtId="1" fontId="3" fillId="0" borderId="13" xfId="0" applyNumberFormat="1" applyFont="1" applyBorder="1" applyAlignment="1">
      <alignment horizontal="left"/>
    </xf>
    <xf numFmtId="0" fontId="3" fillId="0" borderId="14" xfId="0" applyNumberFormat="1" applyFont="1" applyBorder="1" applyAlignment="1">
      <alignment horizontal="left"/>
    </xf>
    <xf numFmtId="4" fontId="3" fillId="0" borderId="5" xfId="0" applyNumberFormat="1" applyFont="1" applyFill="1" applyBorder="1" applyAlignment="1">
      <alignment horizontal="right"/>
    </xf>
    <xf numFmtId="40" fontId="3" fillId="3" borderId="5" xfId="0" applyNumberFormat="1" applyFont="1" applyFill="1" applyBorder="1" applyAlignment="1">
      <alignment horizontal="right"/>
    </xf>
    <xf numFmtId="4" fontId="3" fillId="4" borderId="5" xfId="0" applyNumberFormat="1" applyFont="1" applyFill="1" applyBorder="1" applyAlignment="1">
      <alignment horizontal="right"/>
    </xf>
    <xf numFmtId="4" fontId="3" fillId="3" borderId="5" xfId="0" applyNumberFormat="1" applyFont="1" applyFill="1" applyBorder="1" applyAlignment="1">
      <alignment horizontal="right"/>
    </xf>
    <xf numFmtId="10" fontId="3" fillId="0" borderId="15" xfId="52" applyNumberFormat="1" applyFont="1" applyBorder="1"/>
    <xf numFmtId="1" fontId="3" fillId="0" borderId="6" xfId="0" applyNumberFormat="1" applyFont="1" applyBorder="1" applyAlignment="1">
      <alignment horizontal="left" vertical="justify"/>
    </xf>
    <xf numFmtId="0" fontId="3" fillId="0" borderId="0" xfId="0" applyFont="1" applyBorder="1" applyAlignment="1">
      <alignment horizontal="left"/>
    </xf>
    <xf numFmtId="10" fontId="3" fillId="0" borderId="5" xfId="52" applyNumberFormat="1" applyFont="1" applyBorder="1"/>
    <xf numFmtId="1" fontId="4" fillId="0" borderId="6" xfId="0" applyNumberFormat="1" applyFont="1" applyBorder="1" applyAlignment="1">
      <alignment horizontal="left" vertical="justify"/>
    </xf>
    <xf numFmtId="0" fontId="4" fillId="0" borderId="0" xfId="0" applyFont="1" applyBorder="1" applyAlignment="1">
      <alignment horizontal="left"/>
    </xf>
    <xf numFmtId="4" fontId="12" fillId="0" borderId="8" xfId="0" applyNumberFormat="1" applyFont="1" applyFill="1" applyBorder="1" applyAlignment="1">
      <alignment horizontal="right"/>
    </xf>
    <xf numFmtId="40" fontId="4" fillId="3" borderId="8" xfId="0" applyNumberFormat="1" applyFont="1" applyFill="1" applyBorder="1"/>
    <xf numFmtId="4" fontId="4" fillId="3" borderId="8" xfId="0" applyNumberFormat="1" applyFont="1" applyFill="1" applyBorder="1"/>
    <xf numFmtId="4" fontId="4" fillId="4" borderId="8" xfId="0" applyNumberFormat="1" applyFont="1" applyFill="1" applyBorder="1"/>
    <xf numFmtId="10" fontId="4" fillId="0" borderId="8" xfId="52" applyNumberFormat="1" applyFont="1" applyBorder="1"/>
    <xf numFmtId="40" fontId="4" fillId="3" borderId="8" xfId="0" applyNumberFormat="1" applyFont="1" applyFill="1" applyBorder="1" applyAlignment="1">
      <alignment horizontal="right"/>
    </xf>
    <xf numFmtId="4" fontId="13" fillId="0" borderId="8" xfId="0" applyNumberFormat="1" applyFont="1" applyFill="1" applyBorder="1" applyAlignment="1">
      <alignment horizontal="right"/>
    </xf>
    <xf numFmtId="40" fontId="3" fillId="3" borderId="8" xfId="0" applyNumberFormat="1" applyFont="1" applyFill="1" applyBorder="1" applyAlignment="1">
      <alignment horizontal="right"/>
    </xf>
    <xf numFmtId="4" fontId="3" fillId="4" borderId="8" xfId="0" applyNumberFormat="1" applyFont="1" applyFill="1" applyBorder="1" applyAlignment="1">
      <alignment horizontal="right"/>
    </xf>
    <xf numFmtId="4" fontId="3" fillId="3" borderId="8" xfId="0" applyNumberFormat="1" applyFont="1" applyFill="1" applyBorder="1" applyAlignment="1">
      <alignment horizontal="right"/>
    </xf>
    <xf numFmtId="10" fontId="3" fillId="0" borderId="8" xfId="52" applyNumberFormat="1" applyFont="1" applyBorder="1"/>
    <xf numFmtId="4" fontId="3" fillId="3" borderId="8" xfId="0" applyNumberFormat="1" applyFont="1" applyFill="1" applyBorder="1"/>
    <xf numFmtId="4" fontId="4" fillId="4" borderId="8" xfId="0" applyNumberFormat="1" applyFont="1" applyFill="1" applyBorder="1" applyAlignment="1">
      <alignment horizontal="right"/>
    </xf>
    <xf numFmtId="10" fontId="4" fillId="4" borderId="8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justify" vertical="justify" wrapText="1"/>
    </xf>
    <xf numFmtId="0" fontId="4" fillId="0" borderId="0" xfId="0" applyFont="1" applyBorder="1" applyAlignment="1">
      <alignment horizontal="justify" vertical="justify" wrapText="1" shrinkToFit="1"/>
    </xf>
    <xf numFmtId="0" fontId="3" fillId="0" borderId="0" xfId="0" applyNumberFormat="1" applyFont="1" applyBorder="1" applyAlignment="1">
      <alignment horizontal="justify" vertical="justify"/>
    </xf>
    <xf numFmtId="1" fontId="4" fillId="0" borderId="6" xfId="0" quotePrefix="1" applyNumberFormat="1" applyFont="1" applyBorder="1" applyAlignment="1">
      <alignment horizontal="left" vertical="justify"/>
    </xf>
    <xf numFmtId="0" fontId="4" fillId="0" borderId="0" xfId="0" quotePrefix="1" applyFont="1" applyBorder="1" applyAlignment="1">
      <alignment horizontal="left" vertical="justify" wrapText="1" shrinkToFit="1"/>
    </xf>
    <xf numFmtId="1" fontId="3" fillId="0" borderId="6" xfId="0" quotePrefix="1" applyNumberFormat="1" applyFont="1" applyBorder="1" applyAlignment="1">
      <alignment horizontal="left" vertical="justify"/>
    </xf>
    <xf numFmtId="40" fontId="6" fillId="3" borderId="8" xfId="0" applyNumberFormat="1" applyFont="1" applyFill="1" applyBorder="1" applyAlignment="1">
      <alignment horizontal="right"/>
    </xf>
    <xf numFmtId="1" fontId="4" fillId="0" borderId="9" xfId="0" applyNumberFormat="1" applyFont="1" applyBorder="1" applyAlignment="1">
      <alignment horizontal="left" vertical="justify"/>
    </xf>
    <xf numFmtId="0" fontId="4" fillId="0" borderId="10" xfId="0" applyFont="1" applyBorder="1" applyAlignment="1">
      <alignment horizontal="justify" vertical="justify" wrapText="1" shrinkToFit="1"/>
    </xf>
    <xf numFmtId="40" fontId="14" fillId="3" borderId="8" xfId="0" applyNumberFormat="1" applyFont="1" applyFill="1" applyBorder="1"/>
    <xf numFmtId="4" fontId="4" fillId="3" borderId="12" xfId="0" applyNumberFormat="1" applyFont="1" applyFill="1" applyBorder="1"/>
    <xf numFmtId="4" fontId="4" fillId="4" borderId="12" xfId="0" applyNumberFormat="1" applyFont="1" applyFill="1" applyBorder="1"/>
    <xf numFmtId="10" fontId="4" fillId="0" borderId="12" xfId="52" applyNumberFormat="1" applyFont="1" applyBorder="1"/>
    <xf numFmtId="4" fontId="3" fillId="4" borderId="16" xfId="0" applyNumberFormat="1" applyFont="1" applyFill="1" applyBorder="1"/>
    <xf numFmtId="40" fontId="3" fillId="3" borderId="16" xfId="0" applyNumberFormat="1" applyFont="1" applyFill="1" applyBorder="1"/>
    <xf numFmtId="4" fontId="3" fillId="3" borderId="16" xfId="0" applyNumberFormat="1" applyFont="1" applyFill="1" applyBorder="1"/>
    <xf numFmtId="10" fontId="3" fillId="0" borderId="4" xfId="52" applyNumberFormat="1" applyFont="1" applyBorder="1"/>
    <xf numFmtId="0" fontId="4" fillId="0" borderId="7" xfId="0" applyFont="1" applyBorder="1" applyAlignment="1">
      <alignment horizontal="justify" vertical="justify" wrapText="1" shrinkToFit="1"/>
    </xf>
    <xf numFmtId="0" fontId="4" fillId="0" borderId="9" xfId="0" applyFont="1" applyBorder="1" applyAlignment="1">
      <alignment horizontal="left"/>
    </xf>
    <xf numFmtId="0" fontId="12" fillId="0" borderId="11" xfId="0" applyNumberFormat="1" applyFont="1" applyBorder="1" applyAlignment="1">
      <alignment horizontal="left"/>
    </xf>
    <xf numFmtId="4" fontId="12" fillId="0" borderId="12" xfId="0" applyNumberFormat="1" applyFont="1" applyFill="1" applyBorder="1" applyAlignment="1">
      <alignment horizontal="right"/>
    </xf>
    <xf numFmtId="40" fontId="12" fillId="3" borderId="12" xfId="0" applyNumberFormat="1" applyFont="1" applyFill="1" applyBorder="1" applyAlignment="1">
      <alignment horizontal="right"/>
    </xf>
    <xf numFmtId="40" fontId="13" fillId="3" borderId="8" xfId="0" applyNumberFormat="1" applyFont="1" applyFill="1" applyBorder="1" applyAlignment="1">
      <alignment horizontal="right"/>
    </xf>
    <xf numFmtId="4" fontId="13" fillId="3" borderId="8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justify" vertical="justify" wrapText="1" shrinkToFit="1"/>
    </xf>
    <xf numFmtId="1" fontId="4" fillId="0" borderId="6" xfId="0" applyNumberFormat="1" applyFont="1" applyFill="1" applyBorder="1" applyAlignment="1">
      <alignment horizontal="left" vertical="justify"/>
    </xf>
    <xf numFmtId="0" fontId="4" fillId="0" borderId="0" xfId="0" applyFont="1" applyFill="1" applyBorder="1" applyAlignment="1">
      <alignment horizontal="justify" vertical="justify" wrapText="1" shrinkToFit="1"/>
    </xf>
    <xf numFmtId="4" fontId="4" fillId="0" borderId="8" xfId="0" applyNumberFormat="1" applyFont="1" applyFill="1" applyBorder="1"/>
    <xf numFmtId="10" fontId="4" fillId="0" borderId="8" xfId="52" applyNumberFormat="1" applyFont="1" applyFill="1" applyBorder="1"/>
    <xf numFmtId="0" fontId="4" fillId="0" borderId="0" xfId="0" applyFont="1" applyFill="1"/>
    <xf numFmtId="1" fontId="4" fillId="3" borderId="6" xfId="0" applyNumberFormat="1" applyFont="1" applyFill="1" applyBorder="1" applyAlignment="1">
      <alignment horizontal="left" vertical="justify"/>
    </xf>
    <xf numFmtId="0" fontId="4" fillId="3" borderId="0" xfId="0" applyFont="1" applyFill="1" applyBorder="1" applyAlignment="1">
      <alignment horizontal="justify" vertical="justify" wrapText="1" shrinkToFit="1"/>
    </xf>
    <xf numFmtId="0" fontId="3" fillId="0" borderId="0" xfId="0" applyFont="1" applyFill="1"/>
    <xf numFmtId="4" fontId="3" fillId="4" borderId="16" xfId="0" applyNumberFormat="1" applyFont="1" applyFill="1" applyBorder="1" applyAlignment="1">
      <alignment horizontal="right"/>
    </xf>
    <xf numFmtId="40" fontId="3" fillId="3" borderId="16" xfId="0" applyNumberFormat="1" applyFont="1" applyFill="1" applyBorder="1" applyAlignment="1">
      <alignment horizontal="right"/>
    </xf>
    <xf numFmtId="4" fontId="3" fillId="3" borderId="16" xfId="0" applyNumberFormat="1" applyFont="1" applyFill="1" applyBorder="1" applyAlignment="1">
      <alignment horizontal="right"/>
    </xf>
    <xf numFmtId="10" fontId="3" fillId="4" borderId="8" xfId="0" applyNumberFormat="1" applyFont="1" applyFill="1" applyBorder="1" applyAlignment="1">
      <alignment horizontal="right"/>
    </xf>
    <xf numFmtId="0" fontId="4" fillId="0" borderId="7" xfId="0" quotePrefix="1" applyFont="1" applyBorder="1" applyAlignment="1">
      <alignment horizontal="left" vertical="justify" wrapText="1" shrinkToFit="1"/>
    </xf>
    <xf numFmtId="1" fontId="4" fillId="0" borderId="9" xfId="0" quotePrefix="1" applyNumberFormat="1" applyFont="1" applyBorder="1" applyAlignment="1">
      <alignment horizontal="left" vertical="justify"/>
    </xf>
    <xf numFmtId="0" fontId="4" fillId="0" borderId="11" xfId="0" quotePrefix="1" applyFont="1" applyBorder="1" applyAlignment="1">
      <alignment horizontal="left" vertical="justify" wrapText="1" shrinkToFit="1"/>
    </xf>
    <xf numFmtId="10" fontId="3" fillId="4" borderId="16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justify" vertical="justify" wrapText="1"/>
    </xf>
    <xf numFmtId="0" fontId="4" fillId="0" borderId="0" xfId="0" applyFont="1" applyFill="1" applyBorder="1" applyAlignment="1">
      <alignment horizontal="justify" vertical="justify" wrapText="1"/>
    </xf>
    <xf numFmtId="0" fontId="4" fillId="0" borderId="6" xfId="0" applyFont="1" applyBorder="1" applyAlignment="1">
      <alignment horizontal="left"/>
    </xf>
    <xf numFmtId="0" fontId="12" fillId="0" borderId="7" xfId="0" applyNumberFormat="1" applyFont="1" applyBorder="1" applyAlignment="1">
      <alignment horizontal="left"/>
    </xf>
    <xf numFmtId="40" fontId="12" fillId="3" borderId="8" xfId="0" applyNumberFormat="1" applyFont="1" applyFill="1" applyBorder="1" applyAlignment="1">
      <alignment horizontal="right"/>
    </xf>
    <xf numFmtId="1" fontId="3" fillId="0" borderId="9" xfId="0" applyNumberFormat="1" applyFont="1" applyBorder="1" applyAlignment="1">
      <alignment horizontal="left"/>
    </xf>
    <xf numFmtId="0" fontId="3" fillId="0" borderId="10" xfId="0" applyNumberFormat="1" applyFont="1" applyBorder="1" applyAlignment="1">
      <alignment horizontal="left"/>
    </xf>
    <xf numFmtId="40" fontId="3" fillId="3" borderId="12" xfId="0" applyNumberFormat="1" applyFont="1" applyFill="1" applyBorder="1" applyAlignment="1">
      <alignment horizontal="right"/>
    </xf>
    <xf numFmtId="4" fontId="3" fillId="4" borderId="12" xfId="0" applyNumberFormat="1" applyFont="1" applyFill="1" applyBorder="1" applyAlignment="1">
      <alignment horizontal="right"/>
    </xf>
    <xf numFmtId="4" fontId="3" fillId="3" borderId="12" xfId="0" applyNumberFormat="1" applyFont="1" applyFill="1" applyBorder="1" applyAlignment="1">
      <alignment horizontal="right"/>
    </xf>
    <xf numFmtId="10" fontId="3" fillId="0" borderId="11" xfId="52" applyNumberFormat="1" applyFont="1" applyBorder="1"/>
    <xf numFmtId="0" fontId="3" fillId="0" borderId="0" xfId="0" quotePrefix="1" applyFont="1" applyBorder="1" applyAlignment="1">
      <alignment horizontal="left" vertical="justify" wrapText="1"/>
    </xf>
    <xf numFmtId="0" fontId="4" fillId="0" borderId="0" xfId="0" quotePrefix="1" applyNumberFormat="1" applyFont="1" applyBorder="1" applyAlignment="1">
      <alignment horizontal="left"/>
    </xf>
    <xf numFmtId="0" fontId="3" fillId="0" borderId="7" xfId="0" applyFont="1" applyBorder="1"/>
    <xf numFmtId="0" fontId="3" fillId="0" borderId="6" xfId="0" quotePrefix="1" applyFont="1" applyBorder="1" applyAlignment="1">
      <alignment horizontal="left"/>
    </xf>
    <xf numFmtId="0" fontId="12" fillId="0" borderId="0" xfId="0" applyNumberFormat="1" applyFont="1" applyAlignment="1">
      <alignment horizontal="left"/>
    </xf>
    <xf numFmtId="40" fontId="4" fillId="3" borderId="12" xfId="0" applyNumberFormat="1" applyFont="1" applyFill="1" applyBorder="1"/>
    <xf numFmtId="0" fontId="12" fillId="0" borderId="0" xfId="0" quotePrefix="1" applyNumberFormat="1" applyFont="1" applyBorder="1" applyAlignment="1">
      <alignment horizontal="left"/>
    </xf>
    <xf numFmtId="0" fontId="12" fillId="0" borderId="0" xfId="0" applyNumberFormat="1" applyFont="1" applyBorder="1" applyAlignment="1">
      <alignment horizontal="left"/>
    </xf>
    <xf numFmtId="1" fontId="3" fillId="3" borderId="6" xfId="0" applyNumberFormat="1" applyFont="1" applyFill="1" applyBorder="1" applyAlignment="1">
      <alignment horizontal="left" vertical="justify"/>
    </xf>
    <xf numFmtId="0" fontId="3" fillId="3" borderId="0" xfId="0" applyFont="1" applyFill="1" applyBorder="1" applyAlignment="1">
      <alignment horizontal="justify" vertical="justify" wrapText="1"/>
    </xf>
    <xf numFmtId="0" fontId="4" fillId="3" borderId="0" xfId="0" applyFont="1" applyFill="1" applyBorder="1" applyAlignment="1">
      <alignment horizontal="justify" vertical="justify" wrapText="1"/>
    </xf>
    <xf numFmtId="0" fontId="4" fillId="0" borderId="0" xfId="0" quotePrefix="1" applyFont="1" applyBorder="1" applyAlignment="1">
      <alignment horizontal="left" vertical="justify" wrapText="1"/>
    </xf>
    <xf numFmtId="0" fontId="4" fillId="3" borderId="6" xfId="0" quotePrefix="1" applyFont="1" applyFill="1" applyBorder="1" applyAlignment="1">
      <alignment horizontal="left" vertical="center"/>
    </xf>
    <xf numFmtId="0" fontId="12" fillId="3" borderId="0" xfId="0" quotePrefix="1" applyNumberFormat="1" applyFont="1" applyFill="1" applyAlignment="1">
      <alignment horizontal="left" vertical="center"/>
    </xf>
    <xf numFmtId="4" fontId="12" fillId="3" borderId="8" xfId="0" applyNumberFormat="1" applyFont="1" applyFill="1" applyBorder="1" applyAlignment="1">
      <alignment horizontal="right"/>
    </xf>
    <xf numFmtId="10" fontId="4" fillId="3" borderId="8" xfId="52" applyNumberFormat="1" applyFont="1" applyFill="1" applyBorder="1"/>
    <xf numFmtId="0" fontId="3" fillId="0" borderId="0" xfId="0" quotePrefix="1" applyFont="1" applyAlignment="1">
      <alignment horizontal="left"/>
    </xf>
    <xf numFmtId="0" fontId="4" fillId="0" borderId="6" xfId="0" quotePrefix="1" applyFont="1" applyBorder="1" applyAlignment="1">
      <alignment horizontal="left"/>
    </xf>
    <xf numFmtId="4" fontId="12" fillId="0" borderId="7" xfId="0" applyNumberFormat="1" applyFont="1" applyFill="1" applyBorder="1" applyAlignment="1">
      <alignment horizontal="right"/>
    </xf>
    <xf numFmtId="0" fontId="12" fillId="0" borderId="0" xfId="0" quotePrefix="1" applyNumberFormat="1" applyFont="1" applyAlignment="1">
      <alignment horizontal="left"/>
    </xf>
    <xf numFmtId="0" fontId="12" fillId="0" borderId="7" xfId="0" quotePrefix="1" applyNumberFormat="1" applyFont="1" applyBorder="1" applyAlignment="1">
      <alignment horizontal="left"/>
    </xf>
    <xf numFmtId="0" fontId="4" fillId="0" borderId="6" xfId="0" quotePrefix="1" applyFont="1" applyBorder="1" applyAlignment="1">
      <alignment horizontal="left" vertical="center"/>
    </xf>
    <xf numFmtId="0" fontId="12" fillId="0" borderId="0" xfId="0" quotePrefix="1" applyNumberFormat="1" applyFont="1" applyAlignment="1">
      <alignment horizontal="left" vertical="center"/>
    </xf>
    <xf numFmtId="0" fontId="3" fillId="0" borderId="6" xfId="0" applyFont="1" applyBorder="1" applyAlignment="1">
      <alignment horizontal="left"/>
    </xf>
    <xf numFmtId="0" fontId="3" fillId="0" borderId="7" xfId="0" quotePrefix="1" applyFont="1" applyBorder="1" applyAlignment="1">
      <alignment horizontal="left"/>
    </xf>
    <xf numFmtId="0" fontId="4" fillId="0" borderId="6" xfId="0" quotePrefix="1" applyFont="1" applyFill="1" applyBorder="1" applyAlignment="1">
      <alignment horizontal="left"/>
    </xf>
    <xf numFmtId="0" fontId="4" fillId="0" borderId="0" xfId="0" applyNumberFormat="1" applyFont="1" applyFill="1" applyAlignment="1">
      <alignment horizontal="left"/>
    </xf>
    <xf numFmtId="0" fontId="4" fillId="0" borderId="0" xfId="0" applyNumberFormat="1" applyFont="1" applyAlignment="1">
      <alignment horizontal="left"/>
    </xf>
    <xf numFmtId="0" fontId="4" fillId="0" borderId="0" xfId="0" quotePrefix="1" applyNumberFormat="1" applyFont="1" applyAlignment="1">
      <alignment horizontal="left"/>
    </xf>
    <xf numFmtId="0" fontId="4" fillId="0" borderId="6" xfId="0" quotePrefix="1" applyFont="1" applyBorder="1" applyAlignment="1">
      <alignment vertical="center"/>
    </xf>
    <xf numFmtId="43" fontId="4" fillId="0" borderId="0" xfId="51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9" xfId="0" applyFont="1" applyBorder="1" applyAlignment="1">
      <alignment horizontal="left" vertical="justify"/>
    </xf>
    <xf numFmtId="0" fontId="4" fillId="0" borderId="10" xfId="0" applyFont="1" applyBorder="1" applyAlignment="1">
      <alignment horizontal="left"/>
    </xf>
    <xf numFmtId="40" fontId="4" fillId="3" borderId="12" xfId="0" applyNumberFormat="1" applyFont="1" applyFill="1" applyBorder="1" applyAlignment="1">
      <alignment horizontal="right"/>
    </xf>
    <xf numFmtId="4" fontId="12" fillId="0" borderId="16" xfId="0" applyNumberFormat="1" applyFont="1" applyFill="1" applyBorder="1" applyAlignment="1">
      <alignment horizontal="right"/>
    </xf>
    <xf numFmtId="1" fontId="3" fillId="0" borderId="13" xfId="0" quotePrefix="1" applyNumberFormat="1" applyFont="1" applyBorder="1" applyAlignment="1">
      <alignment horizontal="left"/>
    </xf>
    <xf numFmtId="0" fontId="3" fillId="0" borderId="14" xfId="0" quotePrefix="1" applyNumberFormat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4" xfId="0" applyFont="1" applyBorder="1"/>
    <xf numFmtId="0" fontId="15" fillId="0" borderId="6" xfId="0" quotePrefix="1" applyFont="1" applyBorder="1" applyAlignment="1">
      <alignment horizontal="left" vertical="center"/>
    </xf>
    <xf numFmtId="0" fontId="16" fillId="0" borderId="0" xfId="0" quotePrefix="1" applyNumberFormat="1" applyFont="1" applyAlignment="1">
      <alignment horizontal="left" vertical="center"/>
    </xf>
    <xf numFmtId="40" fontId="3" fillId="3" borderId="8" xfId="0" applyNumberFormat="1" applyFont="1" applyFill="1" applyBorder="1"/>
    <xf numFmtId="10" fontId="3" fillId="0" borderId="7" xfId="52" applyNumberFormat="1" applyFont="1" applyBorder="1"/>
    <xf numFmtId="0" fontId="4" fillId="0" borderId="7" xfId="0" applyNumberFormat="1" applyFont="1" applyBorder="1" applyAlignment="1">
      <alignment horizontal="left"/>
    </xf>
    <xf numFmtId="0" fontId="4" fillId="0" borderId="6" xfId="0" applyFont="1" applyBorder="1" applyAlignment="1">
      <alignment horizontal="left" vertical="justify"/>
    </xf>
    <xf numFmtId="1" fontId="3" fillId="0" borderId="13" xfId="0" applyNumberFormat="1" applyFont="1" applyBorder="1" applyAlignment="1">
      <alignment horizontal="left" vertical="justify"/>
    </xf>
    <xf numFmtId="1" fontId="3" fillId="0" borderId="14" xfId="0" applyNumberFormat="1" applyFont="1" applyBorder="1" applyAlignment="1">
      <alignment horizontal="justify" vertical="justify"/>
    </xf>
    <xf numFmtId="4" fontId="3" fillId="0" borderId="16" xfId="0" applyNumberFormat="1" applyFont="1" applyFill="1" applyBorder="1" applyAlignment="1">
      <alignment horizontal="right"/>
    </xf>
    <xf numFmtId="43" fontId="4" fillId="3" borderId="0" xfId="51" applyFont="1" applyFill="1" applyBorder="1" applyAlignment="1">
      <alignment horizontal="left" vertical="justify"/>
    </xf>
    <xf numFmtId="43" fontId="4" fillId="3" borderId="0" xfId="51" applyFont="1" applyFill="1" applyBorder="1" applyAlignment="1">
      <alignment horizontal="justify" vertical="justify"/>
    </xf>
    <xf numFmtId="4" fontId="3" fillId="0" borderId="3" xfId="0" applyNumberFormat="1" applyFont="1" applyFill="1" applyBorder="1" applyAlignment="1">
      <alignment horizontal="right"/>
    </xf>
    <xf numFmtId="40" fontId="3" fillId="3" borderId="3" xfId="0" applyNumberFormat="1" applyFont="1" applyFill="1" applyBorder="1" applyAlignment="1">
      <alignment horizontal="right"/>
    </xf>
    <xf numFmtId="4" fontId="3" fillId="4" borderId="3" xfId="0" applyNumberFormat="1" applyFont="1" applyFill="1" applyBorder="1" applyAlignment="1">
      <alignment horizontal="right"/>
    </xf>
    <xf numFmtId="164" fontId="6" fillId="3" borderId="0" xfId="3" quotePrefix="1" applyNumberFormat="1" applyFont="1" applyFill="1" applyBorder="1" applyAlignment="1">
      <alignment horizontal="left" vertical="justify"/>
    </xf>
    <xf numFmtId="0" fontId="4" fillId="0" borderId="0" xfId="0" applyFont="1" applyAlignment="1">
      <alignment horizontal="left" vertical="justify"/>
    </xf>
    <xf numFmtId="0" fontId="4" fillId="0" borderId="0" xfId="0" applyFont="1" applyAlignment="1">
      <alignment horizontal="justify" vertical="justify"/>
    </xf>
    <xf numFmtId="0" fontId="3" fillId="0" borderId="0" xfId="0" applyFont="1" applyAlignment="1">
      <alignment horizontal="left" vertical="justify"/>
    </xf>
    <xf numFmtId="4" fontId="3" fillId="0" borderId="0" xfId="0" applyNumberFormat="1" applyFont="1" applyFill="1"/>
    <xf numFmtId="4" fontId="3" fillId="3" borderId="0" xfId="0" applyNumberFormat="1" applyFont="1" applyFill="1"/>
    <xf numFmtId="43" fontId="0" fillId="0" borderId="0" xfId="51" applyFont="1"/>
    <xf numFmtId="4" fontId="3" fillId="4" borderId="0" xfId="0" applyNumberFormat="1" applyFont="1" applyFill="1"/>
  </cellXfs>
  <cellStyles count="53">
    <cellStyle name="Euro" xfId="4"/>
    <cellStyle name="Euro 2" xfId="5"/>
    <cellStyle name="Euro 2 2" xfId="6"/>
    <cellStyle name="Euro 3" xfId="7"/>
    <cellStyle name="Euro 4" xfId="8"/>
    <cellStyle name="Euro 4 2" xfId="9"/>
    <cellStyle name="Euro 5" xfId="10"/>
    <cellStyle name="Euro 6" xfId="11"/>
    <cellStyle name="Euro 6 2" xfId="12"/>
    <cellStyle name="Euro 7" xfId="13"/>
    <cellStyle name="Euro 8" xfId="14"/>
    <cellStyle name="Millares 10" xfId="15"/>
    <cellStyle name="Millares 11" xfId="16"/>
    <cellStyle name="Millares 12" xfId="51"/>
    <cellStyle name="Millares 2" xfId="17"/>
    <cellStyle name="Millares 2 2" xfId="18"/>
    <cellStyle name="Millares 2 2 2" xfId="19"/>
    <cellStyle name="Millares 2 3" xfId="20"/>
    <cellStyle name="Millares 3" xfId="21"/>
    <cellStyle name="Millares 3 2" xfId="22"/>
    <cellStyle name="Millares 4" xfId="23"/>
    <cellStyle name="Millares 4 2" xfId="24"/>
    <cellStyle name="Millares 5" xfId="25"/>
    <cellStyle name="Millares 5 2" xfId="26"/>
    <cellStyle name="Millares 6" xfId="27"/>
    <cellStyle name="Millares 7" xfId="28"/>
    <cellStyle name="Millares 7 2" xfId="29"/>
    <cellStyle name="Millares 8" xfId="30"/>
    <cellStyle name="Millares 9" xfId="31"/>
    <cellStyle name="Moneda 2" xfId="32"/>
    <cellStyle name="Normal" xfId="0" builtinId="0"/>
    <cellStyle name="Normal 2" xfId="33"/>
    <cellStyle name="Normal 3" xfId="34"/>
    <cellStyle name="Normal 4" xfId="35"/>
    <cellStyle name="Normal 4 2" xfId="36"/>
    <cellStyle name="Normal 5" xfId="37"/>
    <cellStyle name="Normal_ADMSUPER" xfId="3"/>
    <cellStyle name="Normal_DETING96 (2)" xfId="2"/>
    <cellStyle name="Normal_LIQING96" xfId="1"/>
    <cellStyle name="Notas 2" xfId="38"/>
    <cellStyle name="Porcentaje 10" xfId="39"/>
    <cellStyle name="Porcentaje 11" xfId="52"/>
    <cellStyle name="Porcentaje 2" xfId="40"/>
    <cellStyle name="Porcentaje 2 2" xfId="41"/>
    <cellStyle name="Porcentaje 3" xfId="42"/>
    <cellStyle name="Porcentaje 4" xfId="43"/>
    <cellStyle name="Porcentaje 4 2" xfId="44"/>
    <cellStyle name="Porcentaje 5" xfId="45"/>
    <cellStyle name="Porcentaje 6" xfId="46"/>
    <cellStyle name="Porcentaje 6 2" xfId="47"/>
    <cellStyle name="Porcentaje 7" xfId="48"/>
    <cellStyle name="Porcentaje 8" xfId="49"/>
    <cellStyle name="Porcentaje 9" xfId="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SP-03\Datos\Inf_inst_Unidad\Dpto.%20Financiero%20Contable\Infomaci&#243;n%20General\DFC%20-%20Presupuesto\PRESUPUESTO%202015\Formulaci&#243;n\Presupuesto%20BANHVI%202015%20CGR%20-%20AJUSTADO%20Consolidad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SP-03\Datos\Inf_inst_Unidad\Dpto.%20Financiero%20Contable\2015\Estados%20Financieros%20e%20Informaci&#243;n%20Complementaria\2015-07\Gastos%20Administrativos%20CG%2007-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Inf_inst_Unidad\Dpto.%20Financiero%20Contable\Infomaci&#243;n%20General\DFC%20-%20Presupuesto\PRESUPUESTO%202015\Formulaci&#243;n\Presupuesto%20BANHVI%202015%20CGR%20-%20Consolidad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yac\Configuraci&#243;n%20local\Archivos%20temporales%20de%20Internet\OLK31\LIBRO%20GENERAL%20INFORMACION%204%20CASOS%20LOMAS%20DE%20DESAMPARADO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lfla\Configuraci&#243;n%20local\Archivos%20temporales%20de%20Internet\OLK2E\LIBRO%20GENERAL%20INFORMACION%20SE&#209;OR%20DEL%20TRIUNF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lfla\Configuraci&#243;n%20local\Archivos%20temporales%20de%20Internet\OLK2E\LIBRO%20GENERAL%20INFORMACION%20UJARRA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Inf_inst_Unidad\Dpto.%20Financiero%20Contable\PRESUPUESTO\INFORMES%20DE%20EJECUCI&#211;N%20PRESUPUESTARIA\Informes%20de%20Ejecuci&#243;n%20Presupuestaria%202018\04-Abril\Egresos\Liq.-Egresos-Abril-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 2014-Unidad Ejecut."/>
      <sheetName val="Presupuesto 2015-Auditoría"/>
      <sheetName val="Partidas Directriz 009-H"/>
      <sheetName val="Detalle Transferencias-Ingresos"/>
      <sheetName val="Detalle Transferencias-Egresos"/>
      <sheetName val="Presupuesto 2015-2018 Unid Ejec"/>
      <sheetName val="Presupuesto 2015Unidades"/>
      <sheetName val="Presupuesto 2015-2018 Remunerac"/>
      <sheetName val="Presupuesto 2015-Por Programa"/>
      <sheetName val="Presupuesto 2014-Unidad-Compar."/>
      <sheetName val="50% FOSUVI PRESUPUESTO"/>
      <sheetName val="Verif. Límite 50% FOSUVI"/>
      <sheetName val="INGRESOS2015-CUENTA GENERAL"/>
      <sheetName val="INGRESOS2015-CUENTA GENERAL-JD"/>
      <sheetName val="INGRESOS2015-FOSUVI"/>
      <sheetName val="INGRESOS2015-FOSUVI-JD"/>
      <sheetName val="INGRESOS2015-FONAVI"/>
      <sheetName val="INGRESOS2015-FONAVI-JD"/>
      <sheetName val="INGRESOS2015-RESUMEN 3 FUENTES"/>
      <sheetName val="INGRESOS2015-CONTRALORÍA"/>
      <sheetName val="2-a INGRESOS-EGRE-2015-FUENTES"/>
      <sheetName val="Pres. 2015 Ing. y Gas. x fuente"/>
      <sheetName val="Comparativo Ingresos 2015-2014"/>
      <sheetName val="Comparativo Gastos 2015-2014"/>
      <sheetName val="Presupuesto 2014-Unidad-Com FOS"/>
      <sheetName val="Presupuesto 2014-Unidad-Com FON"/>
      <sheetName val="HOJAS INACTIVAS"/>
      <sheetName val="Comp. Presup 2015 Cta. General"/>
      <sheetName val="Comp. Ingresos vs Gastos 2015"/>
      <sheetName val="Presupuesto 2015- GERENCIA "/>
      <sheetName val="Gastos 2015 vs Proyec2014Junta"/>
      <sheetName val="Bonos-Comis. y BFV Pend. CGR"/>
      <sheetName val="Bonos-Comisiones y BFV Pendient"/>
      <sheetName val="Distrib Pres 2015"/>
      <sheetName val="Flujo Proyect. FOSUVI 2015"/>
      <sheetName val="Histórico ASOBANHVI"/>
      <sheetName val="Presupuesto 2015-Proyec. 2014"/>
      <sheetName val="Gastos según Clasif. Econ."/>
      <sheetName val="Egresos Cta Gnral Proyecc 2015"/>
      <sheetName val="Proy. Gastos al 31-12-2015"/>
      <sheetName val="EVOLUCIÓN DEL GASTO-CONTRA"/>
      <sheetName val="Detalle-Presu-Egresos-CONTRA"/>
      <sheetName val="Dist. Presu-OG y Progra-CONTRA."/>
      <sheetName val="Comparativo-Por Progra-Contra"/>
      <sheetName val="ResumenEgresos"/>
      <sheetName val="Dietas"/>
      <sheetName val="Gasto Administrativo"/>
      <sheetName val="Flujo Cuenta General Jul-14"/>
      <sheetName val="Distribución Egresos CG"/>
      <sheetName val="Serie Hist. Ingresos"/>
      <sheetName val="Comparativo Ingresos"/>
      <sheetName val="Proy. Ing. Partida"/>
      <sheetName val="Proy. Ing, Resumen"/>
      <sheetName val="Presupuesto 2015 - Resumen JD"/>
      <sheetName val="Gastos relevante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FProy DFON CG-FON Ago-15"/>
      <sheetName val="DFOS Estim Realista May-jun15"/>
      <sheetName val="Proyección-Resumen"/>
      <sheetName val="RESUMEN"/>
      <sheetName val="Ingresos"/>
      <sheetName val="Gastos"/>
      <sheetName val="Restricción 50% FOSUVI"/>
      <sheetName val="Superávit o déficit"/>
      <sheetName val="Ingresos vs Gastos mensual"/>
      <sheetName val="Cuenta General Presup. Ingresos"/>
      <sheetName val="Cuenta General Presup. Gastos"/>
      <sheetName val="Hoja1"/>
      <sheetName val="50% FOSUVI PRESUPUESTO"/>
      <sheetName val="50% FOSUVI PRESUPUESTO-90%"/>
      <sheetName val="50% FOSUVI PRESUPUESTO-80%"/>
      <sheetName val="Estim Original FOSUVI 2012"/>
      <sheetName val="Estim Realista JUL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 2014-Unidad Ejecut."/>
      <sheetName val="Presupuesto 2015-Auditoría"/>
      <sheetName val="Partidas Directriz 009-H"/>
      <sheetName val="Detalle Transferencias-Ingresos"/>
      <sheetName val="Detalle Transferencias-Egresos"/>
      <sheetName val="Presupuesto 2015-2018 Unid Ejec"/>
      <sheetName val="Presupuesto 2015Unidades"/>
      <sheetName val="Presupuesto 2015-2018 Remunerac"/>
      <sheetName val="Presupuesto 2015-Por Programa"/>
      <sheetName val="Presupuesto 2014-Unidad-Compar."/>
      <sheetName val="50% FOSUVI PRESUPUESTO"/>
      <sheetName val="Verif. Límite 50% FOSUVI"/>
      <sheetName val="INGRESOS2015-CUENTA GENERAL"/>
      <sheetName val="INGRESOS2015-CUENTA GENERAL-JD"/>
      <sheetName val="INGRESOS2015-FOSUVI"/>
      <sheetName val="INGRESOS2015-FOSUVI-JD"/>
      <sheetName val="INGRESOS2015-FONAVI"/>
      <sheetName val="INGRESOS2015-FONAVI-JD"/>
      <sheetName val="INGRESOS2015-RESUMEN 3 FUENTES"/>
      <sheetName val="INGRESOS2015-CONTRALORÍA"/>
      <sheetName val="2-a INGRESOS-EGRE-2015-FUENTES"/>
      <sheetName val="Pres. 2015 Ing. y Gas. x fuente"/>
      <sheetName val="Comparativo Ingresos 2015-2014"/>
      <sheetName val="Comparativo Gastos 2015-2014"/>
      <sheetName val="Presupuesto 2014-Unidad-Com FOS"/>
      <sheetName val="Presupuesto 2014-Unidad-Com FON"/>
      <sheetName val="HOJAS INACTIVAS"/>
      <sheetName val="Comp. Presup 2015 Cta. General"/>
      <sheetName val="Comp. Ingresos vs Gastos 2015"/>
      <sheetName val="Presupuesto 2015- GERENCIA "/>
      <sheetName val="Gastos 2015 vs Proyec2014Junta"/>
      <sheetName val="Bonos-Comis. y BFV Pend. CGR"/>
      <sheetName val="Bonos-Comisiones y BFV Pendient"/>
      <sheetName val="Distrib Pres 2015"/>
      <sheetName val="Flujo Proyect. FOSUVI 2015"/>
      <sheetName val="Histórico ASOBANHVI"/>
      <sheetName val="Presupuesto 2015-Proyec. 2014"/>
      <sheetName val="Gastos según Clasif. Econ."/>
      <sheetName val="Egresos Cta Gnral Proyecc 2015"/>
      <sheetName val="Proy. Gastos al 31-12-2015"/>
      <sheetName val="EVOLUCIÓN DEL GASTO-CONTRA"/>
      <sheetName val="Detalle-Presu-Egresos-CONTRA"/>
      <sheetName val="Dist. Presu-OG y Progra-CONTRA."/>
      <sheetName val="Comparativo-Por Progra-Contra"/>
      <sheetName val="ResumenEgresos"/>
      <sheetName val="Dietas"/>
      <sheetName val="Gasto Administrativo"/>
      <sheetName val="Flujo Cuenta General Jul-14"/>
      <sheetName val="Distribución Egresos CG"/>
      <sheetName val="Serie Hist. Ingresos"/>
      <sheetName val="Comparativo Ingresos"/>
      <sheetName val="Proy. Ing. Partida"/>
      <sheetName val="Proy. Ing, Resumen"/>
      <sheetName val="Presupuesto 2015 - Resumen JD"/>
      <sheetName val="Gastos relevante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 DE INGRESOS Y FIS"/>
      <sheetName val="VALOR LOTES "/>
      <sheetName val="INFORMACION DE LA SOLUCION"/>
    </sheetNames>
    <sheetDataSet>
      <sheetData sheetId="0" refreshError="1">
        <row r="6">
          <cell r="B6" t="str">
            <v>AGUIRRE ADAMARLE</v>
          </cell>
        </row>
        <row r="7">
          <cell r="B7" t="str">
            <v>BEER ROCHA JILL</v>
          </cell>
        </row>
        <row r="8">
          <cell r="B8" t="str">
            <v>FUENTES RODRIGUEZ ALICIA</v>
          </cell>
        </row>
        <row r="9">
          <cell r="B9" t="str">
            <v>MEDINA BERRIOS LEILA</v>
          </cell>
        </row>
      </sheetData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 DE INGRESOS Y FIS"/>
      <sheetName val="VALOR LOTES "/>
      <sheetName val="Hoja1"/>
      <sheetName val="INFORMACION DE LA SOLUCION"/>
    </sheetNames>
    <sheetDataSet>
      <sheetData sheetId="0">
        <row r="8">
          <cell r="B8" t="str">
            <v>ARGUEDAS VARGAS PAULINA</v>
          </cell>
        </row>
        <row r="9">
          <cell r="B9" t="str">
            <v>HERNANDEZ ANGULO MARVIN</v>
          </cell>
        </row>
        <row r="10">
          <cell r="B10" t="str">
            <v>GARCIA VALENCIA MARIA ELIZABET</v>
          </cell>
        </row>
        <row r="11">
          <cell r="B11" t="str">
            <v>VARGAS SEQUEIRA MARIA</v>
          </cell>
        </row>
        <row r="12">
          <cell r="B12" t="str">
            <v>VARGAS SEQUEIRA OLMAN EDUARDO</v>
          </cell>
        </row>
        <row r="13">
          <cell r="B13" t="str">
            <v>HIDALGO ESQUIVEL DULCELINA</v>
          </cell>
        </row>
        <row r="14">
          <cell r="B14" t="str">
            <v>HERRERA AGÜERO ORLANDO</v>
          </cell>
        </row>
        <row r="15">
          <cell r="B15" t="str">
            <v>CHAVARRIA MASIS RITA MARIA</v>
          </cell>
        </row>
        <row r="16">
          <cell r="B16" t="str">
            <v>MENA HERNANDEZ AURORA ANTONIA</v>
          </cell>
        </row>
        <row r="17">
          <cell r="B17" t="str">
            <v>PAEZ ZUÑIGA LILLIAM D.</v>
          </cell>
        </row>
      </sheetData>
      <sheetData sheetId="1"/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 DE INGRESOS Y FIS"/>
      <sheetName val="VALOR LOTES "/>
      <sheetName val="Hoja1"/>
      <sheetName val="INFORMACION DE LA SOLUCION"/>
    </sheetNames>
    <sheetDataSet>
      <sheetData sheetId="0">
        <row r="11">
          <cell r="B11" t="str">
            <v>ALVARADO ZUÑIGA MARCELA MARIA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-Unidades Ejec.-2017"/>
      <sheetName val="Presu-Unidades Ejec.-2018"/>
      <sheetName val="LiquiEnero"/>
      <sheetName val="LiquiFebrero"/>
      <sheetName val="LiquiMarzo"/>
      <sheetName val="LiquiAbril"/>
      <sheetName val="LiquiMayo"/>
      <sheetName val="LiquiJunio"/>
      <sheetName val="LiquiJulio"/>
      <sheetName val="LiquiAgosto"/>
      <sheetName val="LiquiSetiembre"/>
      <sheetName val="LiquiOctubre"/>
      <sheetName val="LiquiNoviembre"/>
      <sheetName val="LiquiDiciembre"/>
      <sheetName val="TOTAL UNIDADES EJECUTORAS"/>
      <sheetName val="Conciliación Egresos"/>
      <sheetName val="50% FOSUVI PRESUPUESTO"/>
      <sheetName val="50% FOSUVI-EJECUCIÓN"/>
      <sheetName val="Porcentajes de gasto"/>
      <sheetName val="Detalle Transferencias Giradas"/>
      <sheetName val="Presupuesto 2018 GastosModific."/>
      <sheetName val="Total Programa Mensual"/>
      <sheetName val="Liquidación Total"/>
      <sheetName val="AdmonSuper"/>
      <sheetName val="AdmonOperat."/>
      <sheetName val="AdmonFinanc."/>
      <sheetName val="AdmonGeneral"/>
      <sheetName val="AdmonSEA"/>
      <sheetName val="Conciliación"/>
      <sheetName val="Conciliación FOSUVI"/>
      <sheetName val="Publicidad"/>
      <sheetName val="Gastos pagados con superávit"/>
      <sheetName val="Anexo Comis-Bonos"/>
      <sheetName val="Anexo Comis-Bonos-ART. 59"/>
      <sheetName val="Anexo FOSUVI- BONOS DEVUELTOS"/>
      <sheetName val="BFV-Pend. Pago-Otros Ajustes"/>
      <sheetName val="Superávit Parcial 2018"/>
      <sheetName val="Superávit Libre 2018"/>
      <sheetName val="Superávit Específico 2018"/>
      <sheetName val="Superávit por Fuente 2018"/>
      <sheetName val="Hist. Superávit FOSUVI yTotal"/>
    </sheetNames>
    <sheetDataSet>
      <sheetData sheetId="0" refreshError="1"/>
      <sheetData sheetId="1">
        <row r="17">
          <cell r="C17">
            <v>1592703904.8</v>
          </cell>
        </row>
        <row r="18">
          <cell r="C18">
            <v>116647485.45999999</v>
          </cell>
        </row>
        <row r="19">
          <cell r="C19">
            <v>25854400</v>
          </cell>
        </row>
        <row r="21">
          <cell r="C21">
            <v>22696096.100000001</v>
          </cell>
        </row>
        <row r="22">
          <cell r="C22">
            <v>15837306.789999999</v>
          </cell>
        </row>
        <row r="23">
          <cell r="C23">
            <v>0</v>
          </cell>
        </row>
        <row r="24">
          <cell r="C24">
            <v>142693760</v>
          </cell>
        </row>
        <row r="26">
          <cell r="C26">
            <v>771868633.61000001</v>
          </cell>
        </row>
        <row r="27">
          <cell r="C27">
            <v>221563249.62</v>
          </cell>
        </row>
        <row r="28">
          <cell r="C28">
            <v>249275280.96000001</v>
          </cell>
        </row>
        <row r="29">
          <cell r="C29">
            <v>224132295.09</v>
          </cell>
        </row>
        <row r="30">
          <cell r="C30">
            <v>0</v>
          </cell>
        </row>
        <row r="32">
          <cell r="C32">
            <v>276695561.86000001</v>
          </cell>
        </row>
        <row r="33">
          <cell r="C33">
            <v>14956516.84</v>
          </cell>
        </row>
        <row r="34">
          <cell r="C34">
            <v>44869550.57</v>
          </cell>
        </row>
        <row r="35">
          <cell r="C35">
            <v>149565168.56</v>
          </cell>
        </row>
        <row r="36">
          <cell r="C36">
            <v>14956516.84</v>
          </cell>
        </row>
        <row r="38">
          <cell r="C38">
            <v>151958211.28999999</v>
          </cell>
        </row>
        <row r="39">
          <cell r="C39">
            <v>44869550.57</v>
          </cell>
        </row>
        <row r="40">
          <cell r="C40">
            <v>89739101.150000006</v>
          </cell>
        </row>
        <row r="41">
          <cell r="C41">
            <v>159536169.84999999</v>
          </cell>
        </row>
        <row r="43">
          <cell r="C43">
            <v>0</v>
          </cell>
        </row>
        <row r="46">
          <cell r="C46">
            <v>28000000</v>
          </cell>
        </row>
        <row r="47">
          <cell r="C47">
            <v>20350000</v>
          </cell>
        </row>
        <row r="48">
          <cell r="C48">
            <v>66270000</v>
          </cell>
        </row>
        <row r="49">
          <cell r="C49">
            <v>0</v>
          </cell>
        </row>
        <row r="50">
          <cell r="C50">
            <v>30648000</v>
          </cell>
        </row>
        <row r="52">
          <cell r="C52">
            <v>5385830</v>
          </cell>
        </row>
        <row r="53">
          <cell r="C53">
            <v>48771660</v>
          </cell>
        </row>
        <row r="54">
          <cell r="C54">
            <v>800000</v>
          </cell>
        </row>
        <row r="55">
          <cell r="C55">
            <v>51480000</v>
          </cell>
        </row>
        <row r="56">
          <cell r="C56">
            <v>4742130</v>
          </cell>
        </row>
        <row r="58">
          <cell r="C58">
            <v>16200000</v>
          </cell>
        </row>
        <row r="59">
          <cell r="C59">
            <v>57500000</v>
          </cell>
        </row>
        <row r="60">
          <cell r="C60">
            <v>5227430</v>
          </cell>
        </row>
        <row r="61">
          <cell r="C61">
            <v>1404000</v>
          </cell>
        </row>
        <row r="62">
          <cell r="C62">
            <v>0</v>
          </cell>
        </row>
        <row r="63">
          <cell r="C63">
            <v>17032640</v>
          </cell>
        </row>
        <row r="64">
          <cell r="C64">
            <v>1062500</v>
          </cell>
        </row>
        <row r="66">
          <cell r="C66">
            <v>47380540</v>
          </cell>
        </row>
        <row r="67">
          <cell r="C67">
            <v>105548860</v>
          </cell>
        </row>
        <row r="68">
          <cell r="C68">
            <v>115988860</v>
          </cell>
        </row>
        <row r="69">
          <cell r="C69">
            <v>1111881000</v>
          </cell>
        </row>
        <row r="71">
          <cell r="C71">
            <v>32500000</v>
          </cell>
        </row>
        <row r="72">
          <cell r="C72">
            <v>82724430</v>
          </cell>
        </row>
        <row r="73">
          <cell r="C73">
            <v>9554008</v>
          </cell>
        </row>
        <row r="74">
          <cell r="C74">
            <v>55460000</v>
          </cell>
        </row>
        <row r="76">
          <cell r="C76">
            <v>11783100</v>
          </cell>
        </row>
        <row r="77">
          <cell r="C77">
            <v>18863160</v>
          </cell>
        </row>
        <row r="78">
          <cell r="C78">
            <v>11090000</v>
          </cell>
        </row>
        <row r="79">
          <cell r="C79">
            <v>12730000</v>
          </cell>
        </row>
        <row r="81">
          <cell r="C81">
            <v>37550000</v>
          </cell>
        </row>
        <row r="82">
          <cell r="C82">
            <v>0</v>
          </cell>
        </row>
        <row r="84">
          <cell r="C84">
            <v>44844750</v>
          </cell>
        </row>
        <row r="85">
          <cell r="C85">
            <v>18867750</v>
          </cell>
        </row>
        <row r="86">
          <cell r="C86">
            <v>2700000</v>
          </cell>
        </row>
        <row r="88">
          <cell r="C88">
            <v>49448860</v>
          </cell>
        </row>
        <row r="89">
          <cell r="C89">
            <v>650000</v>
          </cell>
        </row>
        <row r="90">
          <cell r="C90">
            <v>3800000</v>
          </cell>
        </row>
        <row r="91">
          <cell r="C91">
            <v>7000000</v>
          </cell>
        </row>
        <row r="92">
          <cell r="C92">
            <v>1242180</v>
          </cell>
        </row>
        <row r="93">
          <cell r="C93">
            <v>9730560</v>
          </cell>
        </row>
        <row r="94">
          <cell r="C94">
            <v>149581800</v>
          </cell>
        </row>
        <row r="95">
          <cell r="C95">
            <v>900000</v>
          </cell>
        </row>
        <row r="97">
          <cell r="C97">
            <v>60372960</v>
          </cell>
        </row>
        <row r="98">
          <cell r="C98">
            <v>862490</v>
          </cell>
        </row>
        <row r="100">
          <cell r="C100">
            <v>12224320</v>
          </cell>
        </row>
        <row r="101">
          <cell r="C101">
            <v>2510000</v>
          </cell>
        </row>
        <row r="104">
          <cell r="C104">
            <v>15000000</v>
          </cell>
        </row>
        <row r="105">
          <cell r="C105">
            <v>685000</v>
          </cell>
        </row>
        <row r="106">
          <cell r="C106">
            <v>13451820</v>
          </cell>
        </row>
        <row r="107">
          <cell r="C107">
            <v>390000</v>
          </cell>
        </row>
        <row r="109">
          <cell r="C109">
            <v>11894000</v>
          </cell>
        </row>
        <row r="111">
          <cell r="C111">
            <v>3612210</v>
          </cell>
        </row>
        <row r="112">
          <cell r="C112">
            <v>4181110</v>
          </cell>
        </row>
        <row r="113">
          <cell r="C113">
            <v>3362210</v>
          </cell>
        </row>
        <row r="114">
          <cell r="C114">
            <v>9420830</v>
          </cell>
        </row>
        <row r="115">
          <cell r="C115">
            <v>2181110</v>
          </cell>
        </row>
        <row r="116">
          <cell r="C116">
            <v>1530830</v>
          </cell>
        </row>
        <row r="117">
          <cell r="C117">
            <v>3885830</v>
          </cell>
        </row>
        <row r="119">
          <cell r="C119">
            <v>1500000</v>
          </cell>
        </row>
        <row r="120">
          <cell r="C120">
            <v>16961360</v>
          </cell>
        </row>
        <row r="122">
          <cell r="C122">
            <v>8248770</v>
          </cell>
        </row>
        <row r="123">
          <cell r="C123">
            <v>280000</v>
          </cell>
        </row>
        <row r="124">
          <cell r="C124">
            <v>26076600</v>
          </cell>
        </row>
        <row r="125">
          <cell r="C125">
            <v>8235000</v>
          </cell>
        </row>
        <row r="126">
          <cell r="C126">
            <v>7719150</v>
          </cell>
        </row>
        <row r="127">
          <cell r="C127">
            <v>610000</v>
          </cell>
        </row>
        <row r="128">
          <cell r="C128">
            <v>155000</v>
          </cell>
        </row>
        <row r="129">
          <cell r="C129">
            <v>2730000</v>
          </cell>
        </row>
        <row r="132">
          <cell r="C132">
            <v>2214637000</v>
          </cell>
        </row>
        <row r="133">
          <cell r="C133">
            <v>1700000000</v>
          </cell>
        </row>
        <row r="135">
          <cell r="C135">
            <v>0</v>
          </cell>
        </row>
        <row r="136">
          <cell r="C136">
            <v>0</v>
          </cell>
        </row>
        <row r="137">
          <cell r="C137">
            <v>0</v>
          </cell>
        </row>
        <row r="138">
          <cell r="C138">
            <v>0</v>
          </cell>
        </row>
        <row r="139">
          <cell r="C139">
            <v>0</v>
          </cell>
        </row>
        <row r="140">
          <cell r="C140">
            <v>0</v>
          </cell>
        </row>
        <row r="141">
          <cell r="C141">
            <v>0</v>
          </cell>
        </row>
        <row r="143">
          <cell r="C143">
            <v>0</v>
          </cell>
        </row>
        <row r="144">
          <cell r="C144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137300000</v>
          </cell>
        </row>
        <row r="151">
          <cell r="C151">
            <v>0</v>
          </cell>
        </row>
        <row r="154">
          <cell r="C154">
            <v>0</v>
          </cell>
        </row>
        <row r="155">
          <cell r="C155">
            <v>0</v>
          </cell>
        </row>
        <row r="156">
          <cell r="C156">
            <v>0</v>
          </cell>
        </row>
        <row r="157">
          <cell r="C157">
            <v>0</v>
          </cell>
        </row>
        <row r="158">
          <cell r="C158">
            <v>0</v>
          </cell>
        </row>
        <row r="159">
          <cell r="C159">
            <v>0</v>
          </cell>
        </row>
        <row r="160">
          <cell r="C160">
            <v>0</v>
          </cell>
        </row>
        <row r="161">
          <cell r="C161">
            <v>0</v>
          </cell>
        </row>
        <row r="163">
          <cell r="C163">
            <v>0</v>
          </cell>
        </row>
        <row r="164">
          <cell r="C164">
            <v>0</v>
          </cell>
        </row>
        <row r="165">
          <cell r="C165">
            <v>0</v>
          </cell>
        </row>
        <row r="166">
          <cell r="C166">
            <v>0</v>
          </cell>
        </row>
        <row r="167">
          <cell r="C167">
            <v>0</v>
          </cell>
        </row>
        <row r="168">
          <cell r="C168">
            <v>0</v>
          </cell>
        </row>
        <row r="169">
          <cell r="C169">
            <v>0</v>
          </cell>
        </row>
        <row r="170">
          <cell r="C170">
            <v>0</v>
          </cell>
        </row>
        <row r="173">
          <cell r="C173">
            <v>6000000</v>
          </cell>
        </row>
        <row r="174">
          <cell r="C174">
            <v>120000000</v>
          </cell>
        </row>
        <row r="175">
          <cell r="C175">
            <v>41598780</v>
          </cell>
        </row>
        <row r="176">
          <cell r="C176">
            <v>29986210</v>
          </cell>
        </row>
        <row r="177">
          <cell r="C177">
            <v>68070000</v>
          </cell>
        </row>
        <row r="178">
          <cell r="C178">
            <v>700000</v>
          </cell>
        </row>
        <row r="179">
          <cell r="C179">
            <v>520000</v>
          </cell>
        </row>
        <row r="180">
          <cell r="C180">
            <v>13000000</v>
          </cell>
        </row>
        <row r="182">
          <cell r="C182">
            <v>5400000</v>
          </cell>
        </row>
        <row r="184">
          <cell r="C184">
            <v>0</v>
          </cell>
        </row>
        <row r="188">
          <cell r="C188">
            <v>20000000</v>
          </cell>
        </row>
        <row r="190">
          <cell r="C190">
            <v>60000000</v>
          </cell>
        </row>
        <row r="192">
          <cell r="C192">
            <v>0</v>
          </cell>
        </row>
        <row r="193">
          <cell r="C193">
            <v>47792507.990000002</v>
          </cell>
        </row>
        <row r="194">
          <cell r="C194">
            <v>2663403.4300000002</v>
          </cell>
        </row>
        <row r="195">
          <cell r="C195">
            <v>171295450.69</v>
          </cell>
        </row>
        <row r="196">
          <cell r="C196">
            <v>113234610.28</v>
          </cell>
        </row>
        <row r="197">
          <cell r="C197">
            <v>0</v>
          </cell>
        </row>
        <row r="199">
          <cell r="C199">
            <v>18651000</v>
          </cell>
        </row>
        <row r="200">
          <cell r="C200">
            <v>2625000</v>
          </cell>
        </row>
        <row r="203">
          <cell r="C203">
            <v>36000000</v>
          </cell>
        </row>
        <row r="204">
          <cell r="C204">
            <v>23000000</v>
          </cell>
        </row>
        <row r="205">
          <cell r="C205">
            <v>22050000</v>
          </cell>
        </row>
        <row r="208">
          <cell r="C208">
            <v>29148321.739999998</v>
          </cell>
        </row>
        <row r="209">
          <cell r="C209">
            <v>3730768.17</v>
          </cell>
        </row>
        <row r="210">
          <cell r="C210">
            <v>3037699.73</v>
          </cell>
        </row>
        <row r="211">
          <cell r="C211">
            <v>2463003.92</v>
          </cell>
        </row>
        <row r="212">
          <cell r="C212">
            <v>2694505.88</v>
          </cell>
        </row>
        <row r="214">
          <cell r="C214">
            <v>106905343.17</v>
          </cell>
        </row>
        <row r="215">
          <cell r="C215">
            <v>197864641.77000001</v>
          </cell>
        </row>
        <row r="216">
          <cell r="C216">
            <v>175042343.47999999</v>
          </cell>
        </row>
        <row r="217">
          <cell r="C217">
            <v>93183810.060000002</v>
          </cell>
        </row>
        <row r="218">
          <cell r="C218">
            <v>0</v>
          </cell>
        </row>
        <row r="219">
          <cell r="C219">
            <v>6565470.1900000004</v>
          </cell>
        </row>
        <row r="220">
          <cell r="C220">
            <v>0</v>
          </cell>
        </row>
        <row r="221">
          <cell r="C221">
            <v>44464312.700000003</v>
          </cell>
        </row>
        <row r="222">
          <cell r="C222">
            <v>41413656.350000001</v>
          </cell>
        </row>
        <row r="223">
          <cell r="C223">
            <v>16896920.559999999</v>
          </cell>
        </row>
        <row r="224">
          <cell r="C224">
            <v>0</v>
          </cell>
        </row>
        <row r="225">
          <cell r="C225">
            <v>2934437.84</v>
          </cell>
        </row>
        <row r="226">
          <cell r="C226">
            <v>3946030.97</v>
          </cell>
        </row>
        <row r="227">
          <cell r="C227">
            <v>0</v>
          </cell>
        </row>
        <row r="228">
          <cell r="C228">
            <v>3446887.25</v>
          </cell>
        </row>
        <row r="229">
          <cell r="C229">
            <v>4769755.58</v>
          </cell>
        </row>
        <row r="231">
          <cell r="C231">
            <v>880000</v>
          </cell>
        </row>
        <row r="234">
          <cell r="C234">
            <v>844395314.92999995</v>
          </cell>
        </row>
        <row r="235">
          <cell r="C235">
            <v>453014388.44999999</v>
          </cell>
        </row>
        <row r="236">
          <cell r="C236">
            <v>0</v>
          </cell>
        </row>
        <row r="237">
          <cell r="C237">
            <v>531257407.61000001</v>
          </cell>
        </row>
        <row r="238">
          <cell r="C238">
            <v>60430034.68</v>
          </cell>
        </row>
        <row r="239">
          <cell r="C239">
            <v>13400000</v>
          </cell>
        </row>
        <row r="240">
          <cell r="C240">
            <v>0</v>
          </cell>
        </row>
        <row r="241">
          <cell r="C241">
            <v>0</v>
          </cell>
        </row>
        <row r="242">
          <cell r="C242">
            <v>0</v>
          </cell>
        </row>
        <row r="244">
          <cell r="C244">
            <v>110250000</v>
          </cell>
        </row>
        <row r="249">
          <cell r="C249">
            <v>0</v>
          </cell>
        </row>
        <row r="251">
          <cell r="C251">
            <v>0</v>
          </cell>
        </row>
        <row r="252">
          <cell r="C252">
            <v>2421085808.6799998</v>
          </cell>
        </row>
        <row r="253">
          <cell r="C253">
            <v>144441198.06999999</v>
          </cell>
        </row>
        <row r="254">
          <cell r="C254">
            <v>7884928436.6400003</v>
          </cell>
        </row>
        <row r="255">
          <cell r="C255">
            <v>4284902410.1599998</v>
          </cell>
        </row>
        <row r="258">
          <cell r="C258">
            <v>1458471656.96</v>
          </cell>
        </row>
        <row r="259">
          <cell r="C259">
            <v>194017959.02000001</v>
          </cell>
        </row>
        <row r="260">
          <cell r="C260">
            <v>160203622.49000001</v>
          </cell>
        </row>
        <row r="261">
          <cell r="C261">
            <v>132400000</v>
          </cell>
        </row>
        <row r="262">
          <cell r="C262">
            <v>143600000</v>
          </cell>
        </row>
        <row r="264">
          <cell r="C264">
            <v>5249739448.9700003</v>
          </cell>
        </row>
        <row r="265">
          <cell r="C265">
            <v>8029217226.3900003</v>
          </cell>
        </row>
        <row r="266">
          <cell r="C266">
            <v>9219222727.1200008</v>
          </cell>
        </row>
        <row r="267">
          <cell r="C267">
            <v>4682957792.54</v>
          </cell>
        </row>
        <row r="268">
          <cell r="C268">
            <v>0</v>
          </cell>
        </row>
        <row r="269">
          <cell r="C269">
            <v>343875659.88</v>
          </cell>
        </row>
        <row r="270">
          <cell r="C270">
            <v>0</v>
          </cell>
        </row>
        <row r="271">
          <cell r="C271">
            <v>2238173341.2800002</v>
          </cell>
        </row>
        <row r="272">
          <cell r="C272">
            <v>2068966365.3099999</v>
          </cell>
        </row>
        <row r="273">
          <cell r="C273">
            <v>968035402.62</v>
          </cell>
        </row>
        <row r="274">
          <cell r="C274">
            <v>0</v>
          </cell>
        </row>
        <row r="275">
          <cell r="C275">
            <v>155207841.13999999</v>
          </cell>
        </row>
        <row r="276">
          <cell r="C276">
            <v>209258076.63999999</v>
          </cell>
        </row>
        <row r="277">
          <cell r="C277">
            <v>0</v>
          </cell>
        </row>
        <row r="278">
          <cell r="C278">
            <v>175000000</v>
          </cell>
        </row>
        <row r="279">
          <cell r="C279">
            <v>239000000</v>
          </cell>
        </row>
        <row r="282">
          <cell r="C282">
            <v>29612123905.549999</v>
          </cell>
        </row>
        <row r="283">
          <cell r="C283">
            <v>21282225999.349998</v>
          </cell>
        </row>
        <row r="284">
          <cell r="C284">
            <v>0</v>
          </cell>
        </row>
        <row r="285">
          <cell r="C285">
            <v>14666193813.870001</v>
          </cell>
        </row>
        <row r="286">
          <cell r="C286">
            <v>3010666919.9000001</v>
          </cell>
        </row>
        <row r="287">
          <cell r="C287">
            <v>0</v>
          </cell>
        </row>
        <row r="288">
          <cell r="C288">
            <v>0</v>
          </cell>
        </row>
        <row r="289">
          <cell r="C289">
            <v>0</v>
          </cell>
        </row>
        <row r="292">
          <cell r="C292">
            <v>0</v>
          </cell>
        </row>
        <row r="293">
          <cell r="C293">
            <v>0</v>
          </cell>
        </row>
        <row r="294">
          <cell r="C294">
            <v>0</v>
          </cell>
        </row>
        <row r="296">
          <cell r="C296">
            <v>0</v>
          </cell>
        </row>
        <row r="297">
          <cell r="C297">
            <v>0</v>
          </cell>
        </row>
        <row r="298">
          <cell r="C298">
            <v>0</v>
          </cell>
        </row>
        <row r="299">
          <cell r="C299">
            <v>0</v>
          </cell>
        </row>
        <row r="300">
          <cell r="C300">
            <v>0</v>
          </cell>
        </row>
        <row r="301">
          <cell r="C301">
            <v>0</v>
          </cell>
        </row>
        <row r="302">
          <cell r="C302">
            <v>0</v>
          </cell>
        </row>
        <row r="303">
          <cell r="C303">
            <v>0</v>
          </cell>
        </row>
        <row r="306">
          <cell r="C306">
            <v>296764021.72000003</v>
          </cell>
        </row>
        <row r="307">
          <cell r="C307">
            <v>8813359226.6100006</v>
          </cell>
        </row>
      </sheetData>
      <sheetData sheetId="2" refreshError="1"/>
      <sheetData sheetId="3" refreshError="1"/>
      <sheetData sheetId="4" refreshError="1"/>
      <sheetData sheetId="5">
        <row r="15">
          <cell r="C15">
            <v>273710684.31999999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63">
          <cell r="AC63">
            <v>28109.5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17">
          <cell r="C17">
            <v>469344849.44999999</v>
          </cell>
          <cell r="H17">
            <v>57566294.359999999</v>
          </cell>
          <cell r="U17">
            <v>24659874.73</v>
          </cell>
          <cell r="AH17">
            <v>20600493.739999998</v>
          </cell>
          <cell r="AU17">
            <v>10514904.789999999</v>
          </cell>
          <cell r="BH17">
            <v>4824986.2699999996</v>
          </cell>
        </row>
        <row r="18">
          <cell r="C18">
            <v>32012703.75</v>
          </cell>
          <cell r="H18">
            <v>5869888.8899999997</v>
          </cell>
          <cell r="U18">
            <v>1716981.22</v>
          </cell>
          <cell r="AH18">
            <v>0</v>
          </cell>
          <cell r="AU18">
            <v>0</v>
          </cell>
          <cell r="BH18">
            <v>0</v>
          </cell>
        </row>
        <row r="19">
          <cell r="C19">
            <v>7545561.4900000002</v>
          </cell>
          <cell r="H19">
            <v>0</v>
          </cell>
          <cell r="U19">
            <v>0</v>
          </cell>
          <cell r="AH19">
            <v>0</v>
          </cell>
          <cell r="AU19">
            <v>540471.31999999995</v>
          </cell>
          <cell r="BH19">
            <v>0</v>
          </cell>
        </row>
        <row r="21">
          <cell r="C21">
            <v>2749608.44</v>
          </cell>
          <cell r="H21">
            <v>388384.8</v>
          </cell>
          <cell r="U21">
            <v>98024.58</v>
          </cell>
          <cell r="AH21">
            <v>0</v>
          </cell>
          <cell r="AU21">
            <v>64390.19</v>
          </cell>
          <cell r="BH21">
            <v>0</v>
          </cell>
        </row>
        <row r="22">
          <cell r="C22">
            <v>0</v>
          </cell>
          <cell r="H22">
            <v>0</v>
          </cell>
          <cell r="U22">
            <v>0</v>
          </cell>
          <cell r="AH22">
            <v>0</v>
          </cell>
          <cell r="AU22">
            <v>0</v>
          </cell>
          <cell r="BH22">
            <v>0</v>
          </cell>
        </row>
        <row r="23">
          <cell r="C23">
            <v>0</v>
          </cell>
          <cell r="H23">
            <v>0</v>
          </cell>
          <cell r="U23">
            <v>0</v>
          </cell>
          <cell r="AH23">
            <v>0</v>
          </cell>
          <cell r="AU23">
            <v>0</v>
          </cell>
          <cell r="BH23">
            <v>0</v>
          </cell>
        </row>
        <row r="24">
          <cell r="C24">
            <v>28665880</v>
          </cell>
          <cell r="H24">
            <v>10327430</v>
          </cell>
          <cell r="U24">
            <v>0</v>
          </cell>
          <cell r="AH24">
            <v>0</v>
          </cell>
          <cell r="AU24">
            <v>0</v>
          </cell>
          <cell r="BH24">
            <v>0</v>
          </cell>
        </row>
        <row r="26">
          <cell r="C26">
            <v>221066068.55000001</v>
          </cell>
          <cell r="H26">
            <v>28605932.329999998</v>
          </cell>
          <cell r="U26">
            <v>8273923.6900000004</v>
          </cell>
          <cell r="AH26">
            <v>10330221.449999999</v>
          </cell>
          <cell r="AU26">
            <v>4849544.8499999996</v>
          </cell>
          <cell r="BH26">
            <v>2953861.16</v>
          </cell>
        </row>
        <row r="27">
          <cell r="C27">
            <v>72418326.379999995</v>
          </cell>
          <cell r="H27">
            <v>13583908.939999999</v>
          </cell>
          <cell r="U27">
            <v>934569.64</v>
          </cell>
          <cell r="AH27">
            <v>934569.64</v>
          </cell>
          <cell r="AU27">
            <v>1716963.7</v>
          </cell>
          <cell r="BH27">
            <v>934569.64</v>
          </cell>
        </row>
        <row r="28">
          <cell r="C28">
            <v>1558997.89</v>
          </cell>
          <cell r="H28">
            <v>419526.35</v>
          </cell>
          <cell r="U28">
            <v>0</v>
          </cell>
          <cell r="AH28">
            <v>0</v>
          </cell>
          <cell r="AU28">
            <v>45538.31</v>
          </cell>
          <cell r="BH28">
            <v>0</v>
          </cell>
        </row>
        <row r="29">
          <cell r="C29">
            <v>187436954.52000001</v>
          </cell>
          <cell r="H29">
            <v>119201</v>
          </cell>
          <cell r="U29">
            <v>0</v>
          </cell>
          <cell r="AH29">
            <v>0</v>
          </cell>
          <cell r="AU29">
            <v>285378.42</v>
          </cell>
          <cell r="BH29">
            <v>0</v>
          </cell>
        </row>
        <row r="30">
          <cell r="C30">
            <v>0</v>
          </cell>
        </row>
        <row r="32">
          <cell r="C32">
            <v>91235011.260000005</v>
          </cell>
          <cell r="H32">
            <v>9701324.3000000007</v>
          </cell>
          <cell r="U32">
            <v>3488164.32</v>
          </cell>
          <cell r="AH32">
            <v>2944249.4</v>
          </cell>
          <cell r="AU32">
            <v>1726639.32</v>
          </cell>
          <cell r="BH32">
            <v>856651.04</v>
          </cell>
        </row>
        <row r="33">
          <cell r="C33">
            <v>4931626.63</v>
          </cell>
          <cell r="H33">
            <v>524396.44999999995</v>
          </cell>
          <cell r="U33">
            <v>185758.12</v>
          </cell>
          <cell r="AH33">
            <v>159148.79</v>
          </cell>
          <cell r="AU33">
            <v>96123.58</v>
          </cell>
          <cell r="BH33">
            <v>46305.52</v>
          </cell>
        </row>
        <row r="34">
          <cell r="C34">
            <v>14794870.5</v>
          </cell>
          <cell r="H34">
            <v>1573188.13</v>
          </cell>
          <cell r="U34">
            <v>565648.49</v>
          </cell>
          <cell r="AH34">
            <v>477446.01</v>
          </cell>
          <cell r="AU34">
            <v>279995.71000000002</v>
          </cell>
          <cell r="BH34">
            <v>138916.42000000001</v>
          </cell>
        </row>
        <row r="35">
          <cell r="C35">
            <v>49316224.259999998</v>
          </cell>
          <cell r="H35">
            <v>5243959.34</v>
          </cell>
          <cell r="U35">
            <v>1885494.39</v>
          </cell>
          <cell r="AH35">
            <v>1591486.26</v>
          </cell>
          <cell r="AU35">
            <v>933318.63</v>
          </cell>
          <cell r="BH35">
            <v>463054.64</v>
          </cell>
        </row>
        <row r="36">
          <cell r="C36">
            <v>4931626.63</v>
          </cell>
          <cell r="H36">
            <v>524396.44999999995</v>
          </cell>
          <cell r="U36">
            <v>188549.67</v>
          </cell>
          <cell r="AH36">
            <v>159148.79</v>
          </cell>
          <cell r="AU36">
            <v>93332.03</v>
          </cell>
          <cell r="BH36">
            <v>46305.52</v>
          </cell>
        </row>
        <row r="38">
          <cell r="C38">
            <v>50105283.729999997</v>
          </cell>
          <cell r="H38">
            <v>5327862.66</v>
          </cell>
          <cell r="U38">
            <v>1915662.28</v>
          </cell>
          <cell r="AH38">
            <v>1616950.07</v>
          </cell>
          <cell r="AU38">
            <v>948251.8</v>
          </cell>
          <cell r="BH38">
            <v>470463.5</v>
          </cell>
        </row>
        <row r="39">
          <cell r="C39">
            <v>14794870.5</v>
          </cell>
          <cell r="H39">
            <v>1573188.13</v>
          </cell>
          <cell r="U39">
            <v>565648.49</v>
          </cell>
          <cell r="AH39">
            <v>477446.01</v>
          </cell>
          <cell r="AU39">
            <v>279995.71000000002</v>
          </cell>
          <cell r="BH39">
            <v>138916.42000000001</v>
          </cell>
        </row>
        <row r="40">
          <cell r="C40">
            <v>29589736.239999998</v>
          </cell>
          <cell r="H40">
            <v>3146375.82</v>
          </cell>
          <cell r="U40">
            <v>1131296.71</v>
          </cell>
          <cell r="AH40">
            <v>954891.83</v>
          </cell>
          <cell r="AU40">
            <v>559991.27</v>
          </cell>
          <cell r="BH40">
            <v>277832.8</v>
          </cell>
        </row>
        <row r="41">
          <cell r="C41">
            <v>46367627.390000001</v>
          </cell>
          <cell r="H41">
            <v>4657977.01</v>
          </cell>
          <cell r="U41">
            <v>1659270.43</v>
          </cell>
          <cell r="AH41">
            <v>1577531.35</v>
          </cell>
          <cell r="AU41">
            <v>913871.51</v>
          </cell>
          <cell r="BH41">
            <v>464425.19</v>
          </cell>
        </row>
        <row r="43">
          <cell r="C43">
            <v>0</v>
          </cell>
          <cell r="E43">
            <v>0</v>
          </cell>
          <cell r="R43">
            <v>0</v>
          </cell>
          <cell r="AE43">
            <v>0</v>
          </cell>
          <cell r="AR43">
            <v>0</v>
          </cell>
          <cell r="BE43">
            <v>0</v>
          </cell>
        </row>
        <row r="46">
          <cell r="C46">
            <v>3569620.08</v>
          </cell>
          <cell r="H46">
            <v>0</v>
          </cell>
          <cell r="U46">
            <v>0</v>
          </cell>
          <cell r="AH46">
            <v>0</v>
          </cell>
          <cell r="AU46">
            <v>893015.45</v>
          </cell>
          <cell r="BH46">
            <v>0</v>
          </cell>
        </row>
        <row r="47">
          <cell r="C47">
            <v>1418521.01</v>
          </cell>
          <cell r="H47">
            <v>0</v>
          </cell>
          <cell r="U47">
            <v>0</v>
          </cell>
          <cell r="AH47">
            <v>0</v>
          </cell>
          <cell r="AU47">
            <v>0</v>
          </cell>
          <cell r="BH47">
            <v>0</v>
          </cell>
        </row>
        <row r="48">
          <cell r="C48">
            <v>11127950.25</v>
          </cell>
          <cell r="H48">
            <v>0</v>
          </cell>
          <cell r="U48">
            <v>0</v>
          </cell>
          <cell r="AH48">
            <v>0</v>
          </cell>
          <cell r="AU48">
            <v>0</v>
          </cell>
          <cell r="BH48">
            <v>0</v>
          </cell>
        </row>
        <row r="49">
          <cell r="C49">
            <v>0</v>
          </cell>
          <cell r="H49">
            <v>0</v>
          </cell>
          <cell r="U49">
            <v>0</v>
          </cell>
          <cell r="AH49">
            <v>0</v>
          </cell>
          <cell r="AU49">
            <v>0</v>
          </cell>
          <cell r="BH49">
            <v>0</v>
          </cell>
        </row>
        <row r="50">
          <cell r="C50">
            <v>0</v>
          </cell>
          <cell r="H50">
            <v>0</v>
          </cell>
          <cell r="U50">
            <v>0</v>
          </cell>
          <cell r="AH50">
            <v>0</v>
          </cell>
          <cell r="AU50">
            <v>0</v>
          </cell>
          <cell r="BH50">
            <v>0</v>
          </cell>
        </row>
        <row r="52">
          <cell r="C52">
            <v>602133</v>
          </cell>
          <cell r="H52">
            <v>0</v>
          </cell>
          <cell r="U52">
            <v>0</v>
          </cell>
          <cell r="AH52">
            <v>0</v>
          </cell>
          <cell r="AU52">
            <v>143282</v>
          </cell>
          <cell r="BH52">
            <v>0</v>
          </cell>
        </row>
        <row r="53">
          <cell r="C53">
            <v>11282495</v>
          </cell>
          <cell r="H53">
            <v>0</v>
          </cell>
          <cell r="U53">
            <v>0</v>
          </cell>
          <cell r="AH53">
            <v>0</v>
          </cell>
          <cell r="AU53">
            <v>2908620</v>
          </cell>
          <cell r="BH53">
            <v>0</v>
          </cell>
        </row>
        <row r="54">
          <cell r="C54">
            <v>124950</v>
          </cell>
          <cell r="H54">
            <v>0</v>
          </cell>
          <cell r="U54">
            <v>0</v>
          </cell>
          <cell r="AH54">
            <v>0</v>
          </cell>
          <cell r="AU54">
            <v>45710</v>
          </cell>
          <cell r="BH54">
            <v>0</v>
          </cell>
        </row>
        <row r="55">
          <cell r="C55">
            <v>9547075</v>
          </cell>
          <cell r="H55">
            <v>0</v>
          </cell>
          <cell r="U55">
            <v>0</v>
          </cell>
          <cell r="AH55">
            <v>0</v>
          </cell>
          <cell r="AU55">
            <v>2379702.5</v>
          </cell>
          <cell r="BH55">
            <v>0</v>
          </cell>
        </row>
        <row r="56">
          <cell r="C56">
            <v>1450142.09</v>
          </cell>
          <cell r="H56">
            <v>0</v>
          </cell>
          <cell r="U56">
            <v>0</v>
          </cell>
          <cell r="AH56">
            <v>0</v>
          </cell>
          <cell r="AU56">
            <v>0</v>
          </cell>
          <cell r="BH56">
            <v>0</v>
          </cell>
        </row>
        <row r="58">
          <cell r="C58">
            <v>16251</v>
          </cell>
          <cell r="H58">
            <v>0</v>
          </cell>
          <cell r="U58">
            <v>0</v>
          </cell>
          <cell r="AH58">
            <v>0</v>
          </cell>
          <cell r="AU58">
            <v>0</v>
          </cell>
          <cell r="BH58">
            <v>0</v>
          </cell>
        </row>
        <row r="59">
          <cell r="C59">
            <v>0</v>
          </cell>
          <cell r="H59">
            <v>0</v>
          </cell>
          <cell r="U59">
            <v>0</v>
          </cell>
          <cell r="AH59">
            <v>0</v>
          </cell>
          <cell r="AU59">
            <v>0</v>
          </cell>
          <cell r="BH59">
            <v>0</v>
          </cell>
        </row>
        <row r="60">
          <cell r="C60">
            <v>1925</v>
          </cell>
          <cell r="H60">
            <v>0</v>
          </cell>
          <cell r="U60">
            <v>0</v>
          </cell>
          <cell r="AH60">
            <v>0</v>
          </cell>
          <cell r="AU60">
            <v>0</v>
          </cell>
          <cell r="BH60">
            <v>0</v>
          </cell>
        </row>
        <row r="61">
          <cell r="C61">
            <v>34440</v>
          </cell>
          <cell r="H61">
            <v>0</v>
          </cell>
          <cell r="U61">
            <v>0</v>
          </cell>
          <cell r="AH61">
            <v>11420</v>
          </cell>
          <cell r="AU61">
            <v>0</v>
          </cell>
          <cell r="BH61">
            <v>0</v>
          </cell>
        </row>
        <row r="62">
          <cell r="C62">
            <v>0</v>
          </cell>
          <cell r="H62">
            <v>0</v>
          </cell>
          <cell r="U62">
            <v>0</v>
          </cell>
          <cell r="AH62">
            <v>0</v>
          </cell>
          <cell r="AU62">
            <v>0</v>
          </cell>
          <cell r="BH62">
            <v>0</v>
          </cell>
        </row>
        <row r="63">
          <cell r="C63">
            <v>153716.76999999999</v>
          </cell>
          <cell r="H63">
            <v>0</v>
          </cell>
          <cell r="U63">
            <v>1142</v>
          </cell>
          <cell r="AH63">
            <v>38157.160000000003</v>
          </cell>
          <cell r="AU63">
            <v>0</v>
          </cell>
          <cell r="BH63">
            <v>0</v>
          </cell>
        </row>
        <row r="64">
          <cell r="C64">
            <v>0</v>
          </cell>
          <cell r="H64">
            <v>0</v>
          </cell>
          <cell r="U64">
            <v>0</v>
          </cell>
          <cell r="AH64">
            <v>0</v>
          </cell>
          <cell r="AU64">
            <v>0</v>
          </cell>
          <cell r="BH64">
            <v>0</v>
          </cell>
        </row>
        <row r="66">
          <cell r="C66">
            <v>2218950.67</v>
          </cell>
          <cell r="H66">
            <v>1416666.67</v>
          </cell>
          <cell r="U66">
            <v>0</v>
          </cell>
          <cell r="AH66">
            <v>0</v>
          </cell>
          <cell r="AU66">
            <v>0</v>
          </cell>
          <cell r="BH66">
            <v>0</v>
          </cell>
        </row>
        <row r="67">
          <cell r="C67">
            <v>2557365.92</v>
          </cell>
          <cell r="H67">
            <v>0</v>
          </cell>
          <cell r="U67">
            <v>0</v>
          </cell>
          <cell r="AH67">
            <v>0</v>
          </cell>
          <cell r="AU67">
            <v>2557365.92</v>
          </cell>
          <cell r="BH67">
            <v>0</v>
          </cell>
        </row>
        <row r="68">
          <cell r="C68">
            <v>13598624.529999999</v>
          </cell>
          <cell r="H68">
            <v>3805000</v>
          </cell>
          <cell r="U68">
            <v>0</v>
          </cell>
          <cell r="AH68">
            <v>2065497</v>
          </cell>
          <cell r="AU68">
            <v>0</v>
          </cell>
          <cell r="BH68">
            <v>0</v>
          </cell>
        </row>
        <row r="69">
          <cell r="C69">
            <v>8932056</v>
          </cell>
          <cell r="H69">
            <v>909216</v>
          </cell>
          <cell r="U69">
            <v>0</v>
          </cell>
          <cell r="AH69">
            <v>0</v>
          </cell>
          <cell r="AU69">
            <v>0</v>
          </cell>
          <cell r="BH69">
            <v>0</v>
          </cell>
        </row>
        <row r="71">
          <cell r="C71">
            <v>5443978.7999999998</v>
          </cell>
          <cell r="H71">
            <v>0</v>
          </cell>
          <cell r="U71">
            <v>0</v>
          </cell>
          <cell r="AH71">
            <v>0</v>
          </cell>
          <cell r="AU71">
            <v>1943652.42</v>
          </cell>
          <cell r="BH71">
            <v>0</v>
          </cell>
        </row>
        <row r="72">
          <cell r="C72">
            <v>19756696.739999998</v>
          </cell>
          <cell r="H72">
            <v>0</v>
          </cell>
          <cell r="U72">
            <v>0</v>
          </cell>
          <cell r="AH72">
            <v>0</v>
          </cell>
          <cell r="AU72">
            <v>5318409.5999999996</v>
          </cell>
          <cell r="BH72">
            <v>0</v>
          </cell>
        </row>
        <row r="73">
          <cell r="C73">
            <v>512355</v>
          </cell>
          <cell r="H73">
            <v>0</v>
          </cell>
          <cell r="U73">
            <v>0</v>
          </cell>
          <cell r="AH73">
            <v>0</v>
          </cell>
          <cell r="AU73">
            <v>266000</v>
          </cell>
          <cell r="BH73">
            <v>0</v>
          </cell>
        </row>
        <row r="74">
          <cell r="C74">
            <v>2982085</v>
          </cell>
          <cell r="H74">
            <v>0</v>
          </cell>
          <cell r="U74">
            <v>0</v>
          </cell>
          <cell r="AH74">
            <v>0</v>
          </cell>
          <cell r="AU74">
            <v>12160</v>
          </cell>
          <cell r="BH74">
            <v>0</v>
          </cell>
        </row>
        <row r="76">
          <cell r="C76">
            <v>62900</v>
          </cell>
          <cell r="H76">
            <v>4610</v>
          </cell>
          <cell r="U76">
            <v>400</v>
          </cell>
          <cell r="AH76">
            <v>0</v>
          </cell>
          <cell r="AU76">
            <v>8110</v>
          </cell>
          <cell r="BH76">
            <v>0</v>
          </cell>
        </row>
        <row r="77">
          <cell r="C77">
            <v>2366194</v>
          </cell>
          <cell r="H77">
            <v>27000</v>
          </cell>
          <cell r="U77">
            <v>192700</v>
          </cell>
          <cell r="AH77">
            <v>0</v>
          </cell>
          <cell r="AU77">
            <v>120200</v>
          </cell>
          <cell r="BH77">
            <v>186700</v>
          </cell>
        </row>
        <row r="78">
          <cell r="C78">
            <v>0</v>
          </cell>
          <cell r="H78">
            <v>0</v>
          </cell>
          <cell r="U78">
            <v>0</v>
          </cell>
          <cell r="AH78">
            <v>0</v>
          </cell>
          <cell r="AU78">
            <v>0</v>
          </cell>
          <cell r="BH78">
            <v>0</v>
          </cell>
        </row>
        <row r="79">
          <cell r="C79">
            <v>0</v>
          </cell>
          <cell r="H79">
            <v>0</v>
          </cell>
          <cell r="U79">
            <v>0</v>
          </cell>
          <cell r="AH79">
            <v>0</v>
          </cell>
          <cell r="AU79">
            <v>0</v>
          </cell>
          <cell r="BH79">
            <v>0</v>
          </cell>
        </row>
        <row r="81">
          <cell r="C81">
            <v>6505434</v>
          </cell>
          <cell r="H81">
            <v>0</v>
          </cell>
          <cell r="U81">
            <v>0</v>
          </cell>
          <cell r="AH81">
            <v>0</v>
          </cell>
          <cell r="AU81">
            <v>819882</v>
          </cell>
          <cell r="BH81">
            <v>0</v>
          </cell>
        </row>
        <row r="82">
          <cell r="C82">
            <v>0</v>
          </cell>
          <cell r="E82">
            <v>0</v>
          </cell>
          <cell r="R82">
            <v>0</v>
          </cell>
          <cell r="AE82">
            <v>0</v>
          </cell>
          <cell r="AR82">
            <v>0</v>
          </cell>
          <cell r="BE82">
            <v>0</v>
          </cell>
        </row>
        <row r="84">
          <cell r="C84">
            <v>2493240.4300000002</v>
          </cell>
          <cell r="H84">
            <v>0</v>
          </cell>
          <cell r="U84">
            <v>0</v>
          </cell>
          <cell r="AH84">
            <v>0</v>
          </cell>
          <cell r="AU84">
            <v>1112476.8</v>
          </cell>
          <cell r="BH84">
            <v>0</v>
          </cell>
        </row>
        <row r="85">
          <cell r="C85">
            <v>0</v>
          </cell>
          <cell r="H85">
            <v>0</v>
          </cell>
          <cell r="U85">
            <v>0</v>
          </cell>
          <cell r="AH85">
            <v>0</v>
          </cell>
          <cell r="AU85">
            <v>0</v>
          </cell>
          <cell r="BH85">
            <v>0</v>
          </cell>
        </row>
        <row r="86">
          <cell r="C86">
            <v>0</v>
          </cell>
          <cell r="H86">
            <v>0</v>
          </cell>
          <cell r="U86">
            <v>0</v>
          </cell>
          <cell r="AH86">
            <v>0</v>
          </cell>
          <cell r="AU86">
            <v>0</v>
          </cell>
          <cell r="BH86">
            <v>0</v>
          </cell>
        </row>
        <row r="88">
          <cell r="C88">
            <v>1120000</v>
          </cell>
          <cell r="H88">
            <v>0</v>
          </cell>
          <cell r="U88">
            <v>0</v>
          </cell>
          <cell r="AH88">
            <v>0</v>
          </cell>
          <cell r="AU88">
            <v>321000</v>
          </cell>
          <cell r="BH88">
            <v>0</v>
          </cell>
        </row>
        <row r="89">
          <cell r="C89">
            <v>0</v>
          </cell>
          <cell r="H89">
            <v>0</v>
          </cell>
          <cell r="U89">
            <v>0</v>
          </cell>
          <cell r="AH89">
            <v>0</v>
          </cell>
          <cell r="AU89">
            <v>0</v>
          </cell>
          <cell r="BH89">
            <v>0</v>
          </cell>
        </row>
        <row r="90">
          <cell r="C90">
            <v>377007.4</v>
          </cell>
          <cell r="H90">
            <v>0</v>
          </cell>
          <cell r="U90">
            <v>0</v>
          </cell>
          <cell r="AH90">
            <v>0</v>
          </cell>
          <cell r="AU90">
            <v>124977.60000000001</v>
          </cell>
          <cell r="BH90">
            <v>0</v>
          </cell>
        </row>
        <row r="91">
          <cell r="C91">
            <v>230836.17</v>
          </cell>
          <cell r="H91">
            <v>0</v>
          </cell>
          <cell r="U91">
            <v>0</v>
          </cell>
          <cell r="AH91">
            <v>0</v>
          </cell>
          <cell r="AU91">
            <v>171435</v>
          </cell>
          <cell r="BH91">
            <v>0</v>
          </cell>
        </row>
        <row r="92">
          <cell r="C92">
            <v>0</v>
          </cell>
          <cell r="H92">
            <v>0</v>
          </cell>
          <cell r="U92">
            <v>0</v>
          </cell>
          <cell r="AH92">
            <v>0</v>
          </cell>
          <cell r="AU92">
            <v>0</v>
          </cell>
          <cell r="BH92">
            <v>0</v>
          </cell>
        </row>
        <row r="93">
          <cell r="C93">
            <v>1180000</v>
          </cell>
          <cell r="H93">
            <v>0</v>
          </cell>
          <cell r="U93">
            <v>0</v>
          </cell>
          <cell r="AH93">
            <v>60000</v>
          </cell>
          <cell r="AU93">
            <v>430000</v>
          </cell>
          <cell r="BH93">
            <v>0</v>
          </cell>
        </row>
        <row r="94">
          <cell r="C94">
            <v>2572175.1</v>
          </cell>
          <cell r="H94">
            <v>30000</v>
          </cell>
          <cell r="U94">
            <v>0</v>
          </cell>
          <cell r="AH94">
            <v>0</v>
          </cell>
          <cell r="AU94">
            <v>0</v>
          </cell>
          <cell r="BH94">
            <v>0</v>
          </cell>
        </row>
        <row r="95">
          <cell r="C95">
            <v>0</v>
          </cell>
          <cell r="H95">
            <v>0</v>
          </cell>
          <cell r="U95">
            <v>0</v>
          </cell>
          <cell r="AH95">
            <v>0</v>
          </cell>
          <cell r="AU95">
            <v>0</v>
          </cell>
          <cell r="BH95">
            <v>0</v>
          </cell>
        </row>
        <row r="97">
          <cell r="C97">
            <v>5034483.99</v>
          </cell>
          <cell r="H97">
            <v>0</v>
          </cell>
          <cell r="U97">
            <v>0</v>
          </cell>
          <cell r="AH97">
            <v>0</v>
          </cell>
          <cell r="AU97">
            <v>0</v>
          </cell>
          <cell r="BH97">
            <v>0</v>
          </cell>
        </row>
        <row r="98">
          <cell r="C98">
            <v>0</v>
          </cell>
          <cell r="H98">
            <v>0</v>
          </cell>
          <cell r="U98">
            <v>0</v>
          </cell>
          <cell r="AH98">
            <v>0</v>
          </cell>
          <cell r="AU98">
            <v>0</v>
          </cell>
          <cell r="BH98">
            <v>0</v>
          </cell>
        </row>
        <row r="100">
          <cell r="C100">
            <v>8639156.4000000004</v>
          </cell>
          <cell r="H100">
            <v>0</v>
          </cell>
          <cell r="U100">
            <v>0</v>
          </cell>
          <cell r="AH100">
            <v>0</v>
          </cell>
          <cell r="AU100">
            <v>0</v>
          </cell>
          <cell r="BH100">
            <v>0</v>
          </cell>
        </row>
        <row r="101">
          <cell r="C101">
            <v>713531</v>
          </cell>
          <cell r="H101">
            <v>0</v>
          </cell>
          <cell r="U101">
            <v>0</v>
          </cell>
          <cell r="AH101">
            <v>0</v>
          </cell>
          <cell r="AU101">
            <v>172682</v>
          </cell>
          <cell r="BH101">
            <v>0</v>
          </cell>
        </row>
        <row r="104">
          <cell r="C104">
            <v>1173232.94</v>
          </cell>
          <cell r="H104">
            <v>0</v>
          </cell>
          <cell r="U104">
            <v>0</v>
          </cell>
          <cell r="AH104">
            <v>0</v>
          </cell>
          <cell r="AU104">
            <v>689290</v>
          </cell>
          <cell r="BH104">
            <v>0</v>
          </cell>
        </row>
        <row r="105">
          <cell r="C105">
            <v>0</v>
          </cell>
          <cell r="H105">
            <v>0</v>
          </cell>
          <cell r="U105">
            <v>0</v>
          </cell>
          <cell r="AH105">
            <v>0</v>
          </cell>
          <cell r="AU105">
            <v>0</v>
          </cell>
          <cell r="BH105">
            <v>0</v>
          </cell>
        </row>
        <row r="106">
          <cell r="C106">
            <v>2007407.55</v>
          </cell>
          <cell r="H106">
            <v>608641.91</v>
          </cell>
          <cell r="U106">
            <v>96929.37</v>
          </cell>
          <cell r="AH106">
            <v>107895.64</v>
          </cell>
          <cell r="AU106">
            <v>0</v>
          </cell>
          <cell r="BH106">
            <v>0</v>
          </cell>
        </row>
        <row r="107">
          <cell r="C107">
            <v>25095</v>
          </cell>
          <cell r="H107">
            <v>0</v>
          </cell>
          <cell r="U107">
            <v>0</v>
          </cell>
          <cell r="AH107">
            <v>0</v>
          </cell>
          <cell r="AU107">
            <v>0</v>
          </cell>
          <cell r="BH107">
            <v>0</v>
          </cell>
        </row>
        <row r="109">
          <cell r="C109">
            <v>2601504.27</v>
          </cell>
          <cell r="H109">
            <v>771773.31</v>
          </cell>
          <cell r="U109">
            <v>0</v>
          </cell>
          <cell r="AH109">
            <v>0</v>
          </cell>
          <cell r="AU109">
            <v>211112.6</v>
          </cell>
          <cell r="BH109">
            <v>0</v>
          </cell>
        </row>
        <row r="111">
          <cell r="C111">
            <v>62144.02</v>
          </cell>
          <cell r="H111">
            <v>0</v>
          </cell>
          <cell r="U111">
            <v>0</v>
          </cell>
          <cell r="AH111">
            <v>0</v>
          </cell>
          <cell r="AU111">
            <v>54144.02</v>
          </cell>
          <cell r="BH111">
            <v>0</v>
          </cell>
        </row>
        <row r="112">
          <cell r="C112">
            <v>36311.64</v>
          </cell>
          <cell r="H112">
            <v>0</v>
          </cell>
          <cell r="U112">
            <v>0</v>
          </cell>
          <cell r="AH112">
            <v>0</v>
          </cell>
          <cell r="AU112">
            <v>31179.200000000001</v>
          </cell>
          <cell r="BH112">
            <v>0</v>
          </cell>
        </row>
        <row r="113">
          <cell r="C113">
            <v>14270</v>
          </cell>
          <cell r="H113">
            <v>0</v>
          </cell>
          <cell r="U113">
            <v>0</v>
          </cell>
          <cell r="AH113">
            <v>0</v>
          </cell>
          <cell r="AU113">
            <v>14270</v>
          </cell>
          <cell r="BH113">
            <v>0</v>
          </cell>
        </row>
        <row r="114">
          <cell r="C114">
            <v>101053.81</v>
          </cell>
          <cell r="H114">
            <v>0</v>
          </cell>
          <cell r="U114">
            <v>0</v>
          </cell>
          <cell r="AH114">
            <v>0</v>
          </cell>
          <cell r="AU114">
            <v>47547.97</v>
          </cell>
          <cell r="BH114">
            <v>0</v>
          </cell>
        </row>
        <row r="115">
          <cell r="C115">
            <v>0</v>
          </cell>
          <cell r="H115">
            <v>0</v>
          </cell>
          <cell r="U115">
            <v>0</v>
          </cell>
          <cell r="AH115">
            <v>0</v>
          </cell>
          <cell r="AU115">
            <v>0</v>
          </cell>
          <cell r="BH115">
            <v>0</v>
          </cell>
        </row>
        <row r="116">
          <cell r="C116">
            <v>103735.64</v>
          </cell>
          <cell r="H116">
            <v>0</v>
          </cell>
          <cell r="U116">
            <v>0</v>
          </cell>
          <cell r="AH116">
            <v>0</v>
          </cell>
          <cell r="AU116">
            <v>31471.68</v>
          </cell>
          <cell r="BH116">
            <v>0</v>
          </cell>
        </row>
        <row r="117">
          <cell r="C117">
            <v>78331.09</v>
          </cell>
          <cell r="H117">
            <v>0</v>
          </cell>
          <cell r="U117">
            <v>0</v>
          </cell>
          <cell r="AH117">
            <v>0</v>
          </cell>
          <cell r="AU117">
            <v>899.61</v>
          </cell>
          <cell r="BH117">
            <v>0</v>
          </cell>
        </row>
        <row r="119">
          <cell r="C119">
            <v>81025</v>
          </cell>
          <cell r="H119">
            <v>0</v>
          </cell>
          <cell r="U119">
            <v>0</v>
          </cell>
          <cell r="AH119">
            <v>0</v>
          </cell>
          <cell r="AU119">
            <v>39875</v>
          </cell>
          <cell r="BH119">
            <v>0</v>
          </cell>
        </row>
        <row r="120">
          <cell r="C120">
            <v>502438.46</v>
          </cell>
          <cell r="H120">
            <v>0</v>
          </cell>
          <cell r="U120">
            <v>0</v>
          </cell>
          <cell r="AH120">
            <v>0</v>
          </cell>
          <cell r="AU120">
            <v>471495.52</v>
          </cell>
          <cell r="BH120">
            <v>0</v>
          </cell>
        </row>
        <row r="122">
          <cell r="C122">
            <v>754985.13</v>
          </cell>
          <cell r="H122">
            <v>68155.86</v>
          </cell>
          <cell r="U122">
            <v>114293.58</v>
          </cell>
          <cell r="AH122">
            <v>9804.91</v>
          </cell>
          <cell r="AU122">
            <v>12128.02</v>
          </cell>
          <cell r="BH122">
            <v>0</v>
          </cell>
        </row>
        <row r="123">
          <cell r="C123">
            <v>0</v>
          </cell>
          <cell r="H123">
            <v>0</v>
          </cell>
          <cell r="U123">
            <v>0</v>
          </cell>
          <cell r="AH123">
            <v>0</v>
          </cell>
          <cell r="AU123">
            <v>0</v>
          </cell>
          <cell r="BH123">
            <v>0</v>
          </cell>
        </row>
        <row r="124">
          <cell r="C124">
            <v>3798054.28</v>
          </cell>
          <cell r="H124">
            <v>173917.33</v>
          </cell>
          <cell r="U124">
            <v>143948.88</v>
          </cell>
          <cell r="AH124">
            <v>41540.86</v>
          </cell>
          <cell r="AU124">
            <v>716519.68</v>
          </cell>
          <cell r="BH124">
            <v>0</v>
          </cell>
        </row>
        <row r="125">
          <cell r="C125">
            <v>84827</v>
          </cell>
          <cell r="H125">
            <v>0</v>
          </cell>
          <cell r="U125">
            <v>0</v>
          </cell>
          <cell r="AH125">
            <v>0</v>
          </cell>
          <cell r="AU125">
            <v>2538</v>
          </cell>
          <cell r="BH125">
            <v>0</v>
          </cell>
        </row>
        <row r="126">
          <cell r="C126">
            <v>1287561.94</v>
          </cell>
          <cell r="H126">
            <v>6255.31</v>
          </cell>
          <cell r="U126">
            <v>6660</v>
          </cell>
          <cell r="AH126">
            <v>7770</v>
          </cell>
          <cell r="AU126">
            <v>463956.04</v>
          </cell>
          <cell r="BH126">
            <v>0</v>
          </cell>
        </row>
        <row r="127">
          <cell r="C127">
            <v>0</v>
          </cell>
          <cell r="H127">
            <v>0</v>
          </cell>
          <cell r="U127">
            <v>0</v>
          </cell>
          <cell r="AH127">
            <v>0</v>
          </cell>
          <cell r="AU127">
            <v>0</v>
          </cell>
          <cell r="BH127">
            <v>0</v>
          </cell>
        </row>
        <row r="128">
          <cell r="C128">
            <v>5235</v>
          </cell>
          <cell r="H128">
            <v>0</v>
          </cell>
          <cell r="U128">
            <v>0</v>
          </cell>
          <cell r="AH128">
            <v>0</v>
          </cell>
          <cell r="AU128">
            <v>0</v>
          </cell>
          <cell r="BH128">
            <v>0</v>
          </cell>
        </row>
        <row r="129">
          <cell r="C129">
            <v>37823.78</v>
          </cell>
          <cell r="H129">
            <v>0</v>
          </cell>
          <cell r="U129">
            <v>0</v>
          </cell>
          <cell r="AH129">
            <v>0</v>
          </cell>
          <cell r="AU129">
            <v>0</v>
          </cell>
          <cell r="BH129">
            <v>0</v>
          </cell>
        </row>
        <row r="132">
          <cell r="C132">
            <v>572419500</v>
          </cell>
          <cell r="H132">
            <v>0</v>
          </cell>
          <cell r="U132">
            <v>0</v>
          </cell>
          <cell r="AH132">
            <v>331425000</v>
          </cell>
          <cell r="AU132">
            <v>0</v>
          </cell>
          <cell r="BH132">
            <v>0</v>
          </cell>
        </row>
        <row r="133">
          <cell r="C133">
            <v>529706250</v>
          </cell>
          <cell r="H133">
            <v>0</v>
          </cell>
          <cell r="U133">
            <v>0</v>
          </cell>
          <cell r="AH133">
            <v>255775000</v>
          </cell>
          <cell r="AU133">
            <v>0</v>
          </cell>
          <cell r="BH133">
            <v>0</v>
          </cell>
        </row>
        <row r="135">
          <cell r="C135">
            <v>0</v>
          </cell>
          <cell r="E135">
            <v>0</v>
          </cell>
          <cell r="R135">
            <v>0</v>
          </cell>
          <cell r="AE135">
            <v>0</v>
          </cell>
          <cell r="AR135">
            <v>0</v>
          </cell>
          <cell r="BE135">
            <v>0</v>
          </cell>
        </row>
        <row r="136">
          <cell r="C136">
            <v>0</v>
          </cell>
          <cell r="E136">
            <v>0</v>
          </cell>
          <cell r="R136">
            <v>0</v>
          </cell>
          <cell r="AE136">
            <v>0</v>
          </cell>
          <cell r="AR136">
            <v>0</v>
          </cell>
          <cell r="BE136">
            <v>0</v>
          </cell>
        </row>
        <row r="137">
          <cell r="C137">
            <v>0</v>
          </cell>
          <cell r="E137">
            <v>0</v>
          </cell>
          <cell r="R137">
            <v>0</v>
          </cell>
          <cell r="AE137">
            <v>0</v>
          </cell>
          <cell r="AR137">
            <v>0</v>
          </cell>
          <cell r="BE137">
            <v>0</v>
          </cell>
        </row>
        <row r="138">
          <cell r="C138">
            <v>0</v>
          </cell>
          <cell r="E138">
            <v>0</v>
          </cell>
          <cell r="R138">
            <v>0</v>
          </cell>
          <cell r="AE138">
            <v>0</v>
          </cell>
          <cell r="AR138">
            <v>0</v>
          </cell>
          <cell r="BE138">
            <v>0</v>
          </cell>
        </row>
        <row r="139">
          <cell r="C139">
            <v>0</v>
          </cell>
          <cell r="E139">
            <v>0</v>
          </cell>
          <cell r="R139">
            <v>0</v>
          </cell>
          <cell r="AE139">
            <v>0</v>
          </cell>
          <cell r="AR139">
            <v>0</v>
          </cell>
          <cell r="BE139">
            <v>0</v>
          </cell>
        </row>
        <row r="140">
          <cell r="C140">
            <v>0</v>
          </cell>
          <cell r="E140">
            <v>0</v>
          </cell>
          <cell r="R140">
            <v>0</v>
          </cell>
          <cell r="AE140">
            <v>0</v>
          </cell>
          <cell r="AR140">
            <v>0</v>
          </cell>
          <cell r="BE140">
            <v>0</v>
          </cell>
        </row>
        <row r="141">
          <cell r="C141">
            <v>0</v>
          </cell>
          <cell r="E141">
            <v>0</v>
          </cell>
          <cell r="R141">
            <v>0</v>
          </cell>
          <cell r="AE141">
            <v>0</v>
          </cell>
          <cell r="AR141">
            <v>0</v>
          </cell>
          <cell r="BE141">
            <v>0</v>
          </cell>
        </row>
        <row r="142">
          <cell r="C142">
            <v>0</v>
          </cell>
          <cell r="E142">
            <v>0</v>
          </cell>
          <cell r="R142">
            <v>0</v>
          </cell>
          <cell r="AE142">
            <v>0</v>
          </cell>
          <cell r="AR142">
            <v>0</v>
          </cell>
          <cell r="BE142">
            <v>0</v>
          </cell>
        </row>
        <row r="143">
          <cell r="C143">
            <v>0</v>
          </cell>
          <cell r="E143">
            <v>0</v>
          </cell>
          <cell r="R143">
            <v>0</v>
          </cell>
          <cell r="AE143">
            <v>0</v>
          </cell>
          <cell r="AR143">
            <v>0</v>
          </cell>
          <cell r="BE143">
            <v>0</v>
          </cell>
        </row>
        <row r="144">
          <cell r="C144">
            <v>0</v>
          </cell>
          <cell r="E144">
            <v>0</v>
          </cell>
          <cell r="R144">
            <v>0</v>
          </cell>
          <cell r="AE144">
            <v>0</v>
          </cell>
          <cell r="AR144">
            <v>0</v>
          </cell>
          <cell r="BE144">
            <v>0</v>
          </cell>
        </row>
        <row r="146">
          <cell r="C146">
            <v>0</v>
          </cell>
          <cell r="E146">
            <v>0</v>
          </cell>
          <cell r="R146">
            <v>0</v>
          </cell>
          <cell r="AE146">
            <v>0</v>
          </cell>
          <cell r="AR146">
            <v>0</v>
          </cell>
          <cell r="BE146">
            <v>0</v>
          </cell>
        </row>
        <row r="147">
          <cell r="C147">
            <v>0</v>
          </cell>
          <cell r="E147">
            <v>0</v>
          </cell>
          <cell r="R147">
            <v>0</v>
          </cell>
          <cell r="AE147">
            <v>0</v>
          </cell>
          <cell r="AR147">
            <v>0</v>
          </cell>
          <cell r="BE147">
            <v>0</v>
          </cell>
        </row>
        <row r="148">
          <cell r="C148">
            <v>0</v>
          </cell>
          <cell r="E148">
            <v>0</v>
          </cell>
          <cell r="R148">
            <v>0</v>
          </cell>
          <cell r="AE148">
            <v>0</v>
          </cell>
          <cell r="AR148">
            <v>0</v>
          </cell>
          <cell r="BE148">
            <v>0</v>
          </cell>
        </row>
        <row r="149">
          <cell r="C149">
            <v>0</v>
          </cell>
          <cell r="E149">
            <v>0</v>
          </cell>
          <cell r="R149">
            <v>0</v>
          </cell>
          <cell r="AE149">
            <v>0</v>
          </cell>
          <cell r="AR149">
            <v>0</v>
          </cell>
          <cell r="BE149">
            <v>0</v>
          </cell>
        </row>
        <row r="150">
          <cell r="C150">
            <v>27127000</v>
          </cell>
          <cell r="H150">
            <v>0</v>
          </cell>
          <cell r="U150">
            <v>0</v>
          </cell>
          <cell r="AH150">
            <v>6500000</v>
          </cell>
          <cell r="AU150">
            <v>0</v>
          </cell>
          <cell r="BH150">
            <v>0</v>
          </cell>
        </row>
        <row r="151">
          <cell r="C151">
            <v>0</v>
          </cell>
          <cell r="E151">
            <v>0</v>
          </cell>
          <cell r="R151">
            <v>0</v>
          </cell>
          <cell r="AE151">
            <v>0</v>
          </cell>
          <cell r="AR151">
            <v>0</v>
          </cell>
          <cell r="BE151">
            <v>0</v>
          </cell>
        </row>
        <row r="154">
          <cell r="C154">
            <v>0</v>
          </cell>
        </row>
        <row r="155">
          <cell r="C155">
            <v>0</v>
          </cell>
        </row>
        <row r="156">
          <cell r="C156">
            <v>0</v>
          </cell>
        </row>
        <row r="157">
          <cell r="C157">
            <v>0</v>
          </cell>
        </row>
        <row r="158">
          <cell r="C158">
            <v>0</v>
          </cell>
        </row>
        <row r="159">
          <cell r="C159">
            <v>0</v>
          </cell>
        </row>
        <row r="160">
          <cell r="C160">
            <v>0</v>
          </cell>
        </row>
        <row r="161">
          <cell r="C161">
            <v>0</v>
          </cell>
        </row>
        <row r="163">
          <cell r="C163">
            <v>0</v>
          </cell>
        </row>
        <row r="164">
          <cell r="C164">
            <v>0</v>
          </cell>
        </row>
        <row r="165">
          <cell r="C165">
            <v>0</v>
          </cell>
        </row>
        <row r="166">
          <cell r="C166">
            <v>0</v>
          </cell>
        </row>
        <row r="167">
          <cell r="C167">
            <v>0</v>
          </cell>
        </row>
        <row r="168">
          <cell r="C168">
            <v>0</v>
          </cell>
        </row>
        <row r="169">
          <cell r="C169">
            <v>0</v>
          </cell>
        </row>
        <row r="170">
          <cell r="C170">
            <v>0</v>
          </cell>
        </row>
        <row r="173">
          <cell r="C173">
            <v>0</v>
          </cell>
          <cell r="H173">
            <v>0</v>
          </cell>
          <cell r="U173">
            <v>0</v>
          </cell>
          <cell r="AH173">
            <v>0</v>
          </cell>
          <cell r="AU173">
            <v>0</v>
          </cell>
          <cell r="BH173">
            <v>0</v>
          </cell>
        </row>
        <row r="174">
          <cell r="C174">
            <v>0</v>
          </cell>
          <cell r="H174">
            <v>0</v>
          </cell>
          <cell r="U174">
            <v>0</v>
          </cell>
          <cell r="AH174">
            <v>0</v>
          </cell>
          <cell r="AU174">
            <v>0</v>
          </cell>
          <cell r="BH174">
            <v>0</v>
          </cell>
        </row>
        <row r="175">
          <cell r="C175">
            <v>0</v>
          </cell>
          <cell r="H175">
            <v>0</v>
          </cell>
          <cell r="U175">
            <v>0</v>
          </cell>
          <cell r="AH175">
            <v>0</v>
          </cell>
          <cell r="AU175">
            <v>0</v>
          </cell>
          <cell r="BH175">
            <v>0</v>
          </cell>
        </row>
        <row r="176">
          <cell r="C176">
            <v>8094843.7599999998</v>
          </cell>
          <cell r="H176">
            <v>0</v>
          </cell>
          <cell r="U176">
            <v>98000</v>
          </cell>
          <cell r="AH176">
            <v>0</v>
          </cell>
          <cell r="AU176">
            <v>0</v>
          </cell>
          <cell r="BH176">
            <v>0</v>
          </cell>
        </row>
        <row r="177">
          <cell r="C177">
            <v>3089394</v>
          </cell>
          <cell r="H177">
            <v>3089394</v>
          </cell>
          <cell r="U177">
            <v>0</v>
          </cell>
          <cell r="AH177">
            <v>0</v>
          </cell>
          <cell r="AU177">
            <v>0</v>
          </cell>
          <cell r="BH177">
            <v>0</v>
          </cell>
        </row>
        <row r="178">
          <cell r="C178">
            <v>114981.83</v>
          </cell>
          <cell r="H178">
            <v>0</v>
          </cell>
          <cell r="U178">
            <v>0</v>
          </cell>
          <cell r="AH178">
            <v>0</v>
          </cell>
          <cell r="AU178">
            <v>0</v>
          </cell>
          <cell r="BH178">
            <v>0</v>
          </cell>
        </row>
        <row r="179">
          <cell r="C179">
            <v>315000</v>
          </cell>
          <cell r="H179">
            <v>0</v>
          </cell>
          <cell r="U179">
            <v>0</v>
          </cell>
          <cell r="AH179">
            <v>0</v>
          </cell>
          <cell r="AU179">
            <v>0</v>
          </cell>
          <cell r="BH179">
            <v>0</v>
          </cell>
        </row>
        <row r="180">
          <cell r="C180">
            <v>29700</v>
          </cell>
          <cell r="H180">
            <v>0</v>
          </cell>
          <cell r="U180">
            <v>0</v>
          </cell>
          <cell r="AH180">
            <v>0</v>
          </cell>
          <cell r="AU180">
            <v>0</v>
          </cell>
          <cell r="BH180">
            <v>0</v>
          </cell>
        </row>
        <row r="182">
          <cell r="C182">
            <v>0</v>
          </cell>
          <cell r="H182">
            <v>0</v>
          </cell>
          <cell r="U182">
            <v>0</v>
          </cell>
          <cell r="AH182">
            <v>0</v>
          </cell>
          <cell r="AU182">
            <v>0</v>
          </cell>
          <cell r="BH182">
            <v>0</v>
          </cell>
        </row>
        <row r="184">
          <cell r="C184">
            <v>16176946.67</v>
          </cell>
          <cell r="H184">
            <v>7584703</v>
          </cell>
          <cell r="U184">
            <v>0</v>
          </cell>
          <cell r="AH184">
            <v>0</v>
          </cell>
          <cell r="AU184">
            <v>0</v>
          </cell>
          <cell r="BH184">
            <v>0</v>
          </cell>
        </row>
        <row r="188">
          <cell r="C188">
            <v>115692.38</v>
          </cell>
          <cell r="H188">
            <v>0</v>
          </cell>
          <cell r="U188">
            <v>0</v>
          </cell>
          <cell r="AH188">
            <v>0</v>
          </cell>
          <cell r="AU188">
            <v>0</v>
          </cell>
          <cell r="BH188">
            <v>0</v>
          </cell>
        </row>
        <row r="189">
          <cell r="C189">
            <v>54951142</v>
          </cell>
        </row>
        <row r="190">
          <cell r="C190">
            <v>54951142</v>
          </cell>
          <cell r="H190">
            <v>0</v>
          </cell>
          <cell r="U190">
            <v>0</v>
          </cell>
          <cell r="AH190">
            <v>0</v>
          </cell>
          <cell r="AU190">
            <v>0</v>
          </cell>
          <cell r="BH190">
            <v>0</v>
          </cell>
        </row>
        <row r="192">
          <cell r="C192">
            <v>0</v>
          </cell>
          <cell r="E192">
            <v>0</v>
          </cell>
          <cell r="R192">
            <v>0</v>
          </cell>
          <cell r="AE192">
            <v>0</v>
          </cell>
          <cell r="AR192">
            <v>0</v>
          </cell>
          <cell r="BE192">
            <v>0</v>
          </cell>
        </row>
        <row r="193">
          <cell r="C193">
            <v>10015514.18</v>
          </cell>
          <cell r="H193">
            <v>0</v>
          </cell>
          <cell r="U193">
            <v>4633091.87</v>
          </cell>
          <cell r="AH193">
            <v>0</v>
          </cell>
          <cell r="AU193">
            <v>0</v>
          </cell>
          <cell r="BH193">
            <v>0</v>
          </cell>
        </row>
        <row r="194">
          <cell r="C194">
            <v>242120</v>
          </cell>
          <cell r="H194">
            <v>0</v>
          </cell>
          <cell r="U194">
            <v>130000</v>
          </cell>
          <cell r="AH194">
            <v>0</v>
          </cell>
          <cell r="AU194">
            <v>0</v>
          </cell>
          <cell r="BH194">
            <v>0</v>
          </cell>
        </row>
        <row r="195">
          <cell r="C195">
            <v>2986891.58</v>
          </cell>
          <cell r="H195">
            <v>0</v>
          </cell>
          <cell r="U195">
            <v>761259.99</v>
          </cell>
          <cell r="AH195">
            <v>0</v>
          </cell>
          <cell r="AU195">
            <v>0</v>
          </cell>
          <cell r="BH195">
            <v>0</v>
          </cell>
        </row>
        <row r="196">
          <cell r="C196">
            <v>32051547.82</v>
          </cell>
          <cell r="H196">
            <v>0</v>
          </cell>
          <cell r="U196">
            <v>2489815.2000000002</v>
          </cell>
          <cell r="AH196">
            <v>0</v>
          </cell>
          <cell r="AU196">
            <v>0</v>
          </cell>
          <cell r="BH196">
            <v>0</v>
          </cell>
        </row>
        <row r="197">
          <cell r="C197">
            <v>0</v>
          </cell>
          <cell r="E197">
            <v>0</v>
          </cell>
          <cell r="R197">
            <v>0</v>
          </cell>
          <cell r="AE197">
            <v>0</v>
          </cell>
          <cell r="AR197">
            <v>0</v>
          </cell>
          <cell r="BE197">
            <v>0</v>
          </cell>
        </row>
        <row r="199">
          <cell r="C199">
            <v>234675</v>
          </cell>
          <cell r="H199">
            <v>0</v>
          </cell>
          <cell r="U199">
            <v>0</v>
          </cell>
          <cell r="AH199">
            <v>0</v>
          </cell>
          <cell r="AU199">
            <v>0</v>
          </cell>
          <cell r="BH199">
            <v>0</v>
          </cell>
        </row>
        <row r="200">
          <cell r="C200">
            <v>0</v>
          </cell>
          <cell r="H200">
            <v>0</v>
          </cell>
          <cell r="U200">
            <v>0</v>
          </cell>
          <cell r="AH200">
            <v>0</v>
          </cell>
          <cell r="AU200">
            <v>0</v>
          </cell>
          <cell r="BH200">
            <v>0</v>
          </cell>
        </row>
        <row r="203">
          <cell r="C203">
            <v>3348733.03</v>
          </cell>
          <cell r="H203">
            <v>0</v>
          </cell>
          <cell r="U203">
            <v>0</v>
          </cell>
          <cell r="AH203">
            <v>0</v>
          </cell>
          <cell r="AU203">
            <v>28942.9</v>
          </cell>
          <cell r="BH203">
            <v>0</v>
          </cell>
        </row>
        <row r="204">
          <cell r="C204">
            <v>2485798.52</v>
          </cell>
          <cell r="H204">
            <v>0</v>
          </cell>
          <cell r="U204">
            <v>0</v>
          </cell>
          <cell r="AH204">
            <v>0</v>
          </cell>
          <cell r="AU204">
            <v>196567.66</v>
          </cell>
          <cell r="BH204">
            <v>0</v>
          </cell>
        </row>
        <row r="205">
          <cell r="C205">
            <v>2734010.67</v>
          </cell>
          <cell r="H205">
            <v>0</v>
          </cell>
          <cell r="U205">
            <v>0</v>
          </cell>
          <cell r="AH205">
            <v>0</v>
          </cell>
          <cell r="AU205">
            <v>1747862.88</v>
          </cell>
          <cell r="BH205">
            <v>0</v>
          </cell>
        </row>
        <row r="208">
          <cell r="C208">
            <v>4198940</v>
          </cell>
          <cell r="H208">
            <v>0</v>
          </cell>
          <cell r="U208">
            <v>1256100</v>
          </cell>
          <cell r="AH208">
            <v>0</v>
          </cell>
          <cell r="AU208">
            <v>0</v>
          </cell>
          <cell r="BH208">
            <v>0</v>
          </cell>
        </row>
        <row r="209">
          <cell r="C209">
            <v>0</v>
          </cell>
          <cell r="H209">
            <v>0</v>
          </cell>
          <cell r="U209">
            <v>0</v>
          </cell>
          <cell r="AH209">
            <v>0</v>
          </cell>
          <cell r="AU209">
            <v>0</v>
          </cell>
          <cell r="BH209">
            <v>0</v>
          </cell>
        </row>
        <row r="210">
          <cell r="C210">
            <v>0</v>
          </cell>
          <cell r="H210">
            <v>0</v>
          </cell>
          <cell r="U210">
            <v>0</v>
          </cell>
          <cell r="AH210">
            <v>0</v>
          </cell>
          <cell r="AU210">
            <v>0</v>
          </cell>
          <cell r="BH210">
            <v>0</v>
          </cell>
        </row>
        <row r="211">
          <cell r="C211">
            <v>0</v>
          </cell>
          <cell r="H211">
            <v>0</v>
          </cell>
          <cell r="U211">
            <v>0</v>
          </cell>
          <cell r="AH211">
            <v>0</v>
          </cell>
          <cell r="AU211">
            <v>0</v>
          </cell>
          <cell r="BH211">
            <v>0</v>
          </cell>
        </row>
        <row r="212">
          <cell r="C212">
            <v>645260</v>
          </cell>
          <cell r="H212">
            <v>0</v>
          </cell>
          <cell r="U212">
            <v>645260</v>
          </cell>
          <cell r="AH212">
            <v>0</v>
          </cell>
          <cell r="AU212">
            <v>0</v>
          </cell>
          <cell r="BH212">
            <v>0</v>
          </cell>
        </row>
        <row r="214">
          <cell r="C214">
            <v>22970115.670000002</v>
          </cell>
          <cell r="H214">
            <v>0</v>
          </cell>
          <cell r="U214">
            <v>6040006.3200000003</v>
          </cell>
          <cell r="AH214">
            <v>0</v>
          </cell>
          <cell r="AU214">
            <v>0</v>
          </cell>
          <cell r="BH214">
            <v>0</v>
          </cell>
        </row>
        <row r="215">
          <cell r="C215">
            <v>50777213.869999997</v>
          </cell>
          <cell r="H215">
            <v>0</v>
          </cell>
          <cell r="U215">
            <v>12913720</v>
          </cell>
          <cell r="AH215">
            <v>0</v>
          </cell>
          <cell r="AU215">
            <v>0</v>
          </cell>
          <cell r="BH215">
            <v>0</v>
          </cell>
        </row>
        <row r="216">
          <cell r="C216">
            <v>55626013.609999999</v>
          </cell>
          <cell r="H216">
            <v>0</v>
          </cell>
          <cell r="U216">
            <v>13313073.75</v>
          </cell>
          <cell r="AH216">
            <v>0</v>
          </cell>
          <cell r="AU216">
            <v>0</v>
          </cell>
          <cell r="BH216">
            <v>0</v>
          </cell>
        </row>
        <row r="217">
          <cell r="C217">
            <v>22693931.940000001</v>
          </cell>
          <cell r="H217">
            <v>0</v>
          </cell>
          <cell r="U217">
            <v>10859080</v>
          </cell>
          <cell r="AH217">
            <v>0</v>
          </cell>
          <cell r="AU217">
            <v>0</v>
          </cell>
          <cell r="BH217">
            <v>0</v>
          </cell>
        </row>
        <row r="218">
          <cell r="C218">
            <v>0</v>
          </cell>
          <cell r="H218">
            <v>0</v>
          </cell>
          <cell r="U218">
            <v>0</v>
          </cell>
          <cell r="AH218">
            <v>0</v>
          </cell>
          <cell r="AU218">
            <v>0</v>
          </cell>
          <cell r="BH218">
            <v>0</v>
          </cell>
        </row>
        <row r="219">
          <cell r="C219">
            <v>1870340</v>
          </cell>
          <cell r="H219">
            <v>0</v>
          </cell>
          <cell r="U219">
            <v>238860</v>
          </cell>
          <cell r="AH219">
            <v>0</v>
          </cell>
          <cell r="AU219">
            <v>0</v>
          </cell>
          <cell r="BH219">
            <v>0</v>
          </cell>
        </row>
        <row r="220">
          <cell r="C220">
            <v>0</v>
          </cell>
          <cell r="H220">
            <v>0</v>
          </cell>
          <cell r="U220">
            <v>0</v>
          </cell>
          <cell r="AH220">
            <v>0</v>
          </cell>
          <cell r="AU220">
            <v>0</v>
          </cell>
          <cell r="BH220">
            <v>0</v>
          </cell>
        </row>
        <row r="221">
          <cell r="C221">
            <v>12475241.23</v>
          </cell>
          <cell r="H221">
            <v>0</v>
          </cell>
          <cell r="U221">
            <v>2633684.37</v>
          </cell>
          <cell r="AH221">
            <v>0</v>
          </cell>
          <cell r="AU221">
            <v>0</v>
          </cell>
          <cell r="BH221">
            <v>0</v>
          </cell>
        </row>
        <row r="222">
          <cell r="C222">
            <v>14703880</v>
          </cell>
          <cell r="H222">
            <v>0</v>
          </cell>
          <cell r="U222">
            <v>5741360</v>
          </cell>
          <cell r="AH222">
            <v>0</v>
          </cell>
          <cell r="AU222">
            <v>0</v>
          </cell>
          <cell r="BH222">
            <v>0</v>
          </cell>
        </row>
        <row r="223">
          <cell r="C223">
            <v>676260</v>
          </cell>
          <cell r="H223">
            <v>0</v>
          </cell>
          <cell r="U223">
            <v>0</v>
          </cell>
          <cell r="AH223">
            <v>0</v>
          </cell>
          <cell r="AU223">
            <v>0</v>
          </cell>
          <cell r="BH223">
            <v>0</v>
          </cell>
        </row>
        <row r="224">
          <cell r="C224">
            <v>0</v>
          </cell>
          <cell r="H224">
            <v>0</v>
          </cell>
          <cell r="U224">
            <v>0</v>
          </cell>
          <cell r="AH224">
            <v>0</v>
          </cell>
          <cell r="AU224">
            <v>0</v>
          </cell>
          <cell r="BH224">
            <v>0</v>
          </cell>
        </row>
        <row r="225">
          <cell r="C225">
            <v>0</v>
          </cell>
          <cell r="H225">
            <v>0</v>
          </cell>
          <cell r="U225">
            <v>0</v>
          </cell>
          <cell r="AH225">
            <v>0</v>
          </cell>
          <cell r="AU225">
            <v>0</v>
          </cell>
          <cell r="BH225">
            <v>0</v>
          </cell>
        </row>
        <row r="226">
          <cell r="C226">
            <v>167360</v>
          </cell>
          <cell r="H226">
            <v>0</v>
          </cell>
          <cell r="U226">
            <v>0</v>
          </cell>
          <cell r="AH226">
            <v>0</v>
          </cell>
          <cell r="AU226">
            <v>0</v>
          </cell>
          <cell r="BH226">
            <v>0</v>
          </cell>
        </row>
        <row r="227">
          <cell r="C227">
            <v>0</v>
          </cell>
          <cell r="H227">
            <v>0</v>
          </cell>
          <cell r="U227">
            <v>0</v>
          </cell>
          <cell r="AH227">
            <v>0</v>
          </cell>
          <cell r="AU227">
            <v>0</v>
          </cell>
          <cell r="BH227">
            <v>0</v>
          </cell>
        </row>
        <row r="228">
          <cell r="C228">
            <v>0</v>
          </cell>
          <cell r="H228">
            <v>0</v>
          </cell>
          <cell r="U228">
            <v>0</v>
          </cell>
          <cell r="AH228">
            <v>0</v>
          </cell>
          <cell r="AU228">
            <v>0</v>
          </cell>
          <cell r="BH228">
            <v>0</v>
          </cell>
        </row>
        <row r="229">
          <cell r="C229">
            <v>0</v>
          </cell>
          <cell r="H229">
            <v>0</v>
          </cell>
          <cell r="U229">
            <v>0</v>
          </cell>
          <cell r="AH229">
            <v>0</v>
          </cell>
          <cell r="AU229">
            <v>0</v>
          </cell>
          <cell r="BH229">
            <v>0</v>
          </cell>
        </row>
        <row r="231">
          <cell r="C231">
            <v>0</v>
          </cell>
          <cell r="H231">
            <v>0</v>
          </cell>
          <cell r="U231">
            <v>0</v>
          </cell>
          <cell r="AH231">
            <v>0</v>
          </cell>
          <cell r="AU231">
            <v>0</v>
          </cell>
          <cell r="BH231">
            <v>0</v>
          </cell>
        </row>
        <row r="234">
          <cell r="C234">
            <v>275677807.5</v>
          </cell>
          <cell r="H234">
            <v>0</v>
          </cell>
          <cell r="U234">
            <v>21971114.449999999</v>
          </cell>
          <cell r="AH234">
            <v>0</v>
          </cell>
          <cell r="AU234">
            <v>0</v>
          </cell>
          <cell r="BH234">
            <v>0</v>
          </cell>
        </row>
        <row r="235">
          <cell r="C235">
            <v>105364812.84999999</v>
          </cell>
          <cell r="H235">
            <v>0</v>
          </cell>
          <cell r="U235">
            <v>25503104.109999999</v>
          </cell>
          <cell r="AH235">
            <v>0</v>
          </cell>
          <cell r="AU235">
            <v>0</v>
          </cell>
          <cell r="BH235">
            <v>0</v>
          </cell>
        </row>
        <row r="236">
          <cell r="C236">
            <v>0</v>
          </cell>
          <cell r="H236">
            <v>0</v>
          </cell>
          <cell r="U236">
            <v>0</v>
          </cell>
          <cell r="AH236">
            <v>0</v>
          </cell>
          <cell r="AU236">
            <v>0</v>
          </cell>
          <cell r="BH236">
            <v>0</v>
          </cell>
        </row>
        <row r="237">
          <cell r="C237">
            <v>51603955.75</v>
          </cell>
          <cell r="H237">
            <v>0</v>
          </cell>
          <cell r="U237">
            <v>10135194.24</v>
          </cell>
          <cell r="AH237">
            <v>0</v>
          </cell>
          <cell r="AU237">
            <v>0</v>
          </cell>
          <cell r="BH237">
            <v>0</v>
          </cell>
        </row>
        <row r="238">
          <cell r="C238">
            <v>7987079.4000000004</v>
          </cell>
          <cell r="H238">
            <v>0</v>
          </cell>
          <cell r="U238">
            <v>3054654.62</v>
          </cell>
          <cell r="AH238">
            <v>0</v>
          </cell>
          <cell r="AU238">
            <v>0</v>
          </cell>
          <cell r="BH238">
            <v>0</v>
          </cell>
        </row>
        <row r="239">
          <cell r="C239">
            <v>3000000</v>
          </cell>
          <cell r="H239">
            <v>0</v>
          </cell>
          <cell r="U239">
            <v>0</v>
          </cell>
          <cell r="AH239">
            <v>0</v>
          </cell>
          <cell r="AU239">
            <v>0</v>
          </cell>
          <cell r="BH239">
            <v>0</v>
          </cell>
        </row>
        <row r="240">
          <cell r="C240">
            <v>0</v>
          </cell>
          <cell r="E240">
            <v>0</v>
          </cell>
          <cell r="R240">
            <v>0</v>
          </cell>
          <cell r="AE240">
            <v>0</v>
          </cell>
          <cell r="AR240">
            <v>0</v>
          </cell>
          <cell r="BE240">
            <v>0</v>
          </cell>
        </row>
        <row r="241">
          <cell r="C241">
            <v>0</v>
          </cell>
          <cell r="E241">
            <v>0</v>
          </cell>
          <cell r="R241">
            <v>0</v>
          </cell>
          <cell r="AE241">
            <v>0</v>
          </cell>
          <cell r="AR241">
            <v>0</v>
          </cell>
          <cell r="BE241">
            <v>0</v>
          </cell>
        </row>
        <row r="242">
          <cell r="C242">
            <v>0</v>
          </cell>
          <cell r="E242">
            <v>0</v>
          </cell>
          <cell r="R242">
            <v>0</v>
          </cell>
          <cell r="AE242">
            <v>0</v>
          </cell>
          <cell r="AR242">
            <v>0</v>
          </cell>
          <cell r="BE242">
            <v>0</v>
          </cell>
        </row>
        <row r="244">
          <cell r="C244">
            <v>0</v>
          </cell>
          <cell r="H244">
            <v>0</v>
          </cell>
          <cell r="U244">
            <v>0</v>
          </cell>
          <cell r="AH244">
            <v>0</v>
          </cell>
          <cell r="AU244">
            <v>0</v>
          </cell>
          <cell r="BH244">
            <v>0</v>
          </cell>
        </row>
        <row r="245">
          <cell r="C245">
            <v>0</v>
          </cell>
          <cell r="E245">
            <v>0</v>
          </cell>
          <cell r="R245">
            <v>0</v>
          </cell>
          <cell r="AE245">
            <v>0</v>
          </cell>
          <cell r="AR245">
            <v>0</v>
          </cell>
          <cell r="BE245">
            <v>0</v>
          </cell>
        </row>
        <row r="249">
          <cell r="C249">
            <v>0</v>
          </cell>
          <cell r="E249">
            <v>0</v>
          </cell>
          <cell r="R249">
            <v>0</v>
          </cell>
          <cell r="AE249">
            <v>0</v>
          </cell>
          <cell r="AR249">
            <v>0</v>
          </cell>
          <cell r="BE249">
            <v>0</v>
          </cell>
        </row>
        <row r="251">
          <cell r="C251">
            <v>0</v>
          </cell>
          <cell r="E251">
            <v>0</v>
          </cell>
          <cell r="R251">
            <v>0</v>
          </cell>
          <cell r="AE251">
            <v>0</v>
          </cell>
          <cell r="AR251">
            <v>0</v>
          </cell>
          <cell r="BE251">
            <v>0</v>
          </cell>
        </row>
        <row r="252">
          <cell r="C252">
            <v>545051110.69000006</v>
          </cell>
          <cell r="H252">
            <v>0</v>
          </cell>
          <cell r="U252">
            <v>231654593.34</v>
          </cell>
          <cell r="AH252">
            <v>0</v>
          </cell>
          <cell r="AU252">
            <v>0</v>
          </cell>
          <cell r="BH252">
            <v>0</v>
          </cell>
        </row>
        <row r="253">
          <cell r="C253">
            <v>12106000</v>
          </cell>
          <cell r="H253">
            <v>0</v>
          </cell>
          <cell r="U253">
            <v>6500000</v>
          </cell>
          <cell r="AH253">
            <v>0</v>
          </cell>
          <cell r="AU253">
            <v>0</v>
          </cell>
          <cell r="BH253">
            <v>0</v>
          </cell>
        </row>
        <row r="254">
          <cell r="C254">
            <v>85093820</v>
          </cell>
          <cell r="H254">
            <v>0</v>
          </cell>
          <cell r="U254">
            <v>15041000</v>
          </cell>
          <cell r="AH254">
            <v>0</v>
          </cell>
          <cell r="AU254">
            <v>0</v>
          </cell>
          <cell r="BH254">
            <v>0</v>
          </cell>
        </row>
        <row r="255">
          <cell r="C255">
            <v>453069322.20999998</v>
          </cell>
          <cell r="H255">
            <v>0</v>
          </cell>
          <cell r="U255">
            <v>124490759.79000001</v>
          </cell>
          <cell r="AH255">
            <v>0</v>
          </cell>
          <cell r="AU255">
            <v>0</v>
          </cell>
          <cell r="BH255">
            <v>0</v>
          </cell>
        </row>
        <row r="258">
          <cell r="C258">
            <v>216418550</v>
          </cell>
          <cell r="H258">
            <v>0</v>
          </cell>
          <cell r="U258">
            <v>69276550</v>
          </cell>
          <cell r="AH258">
            <v>0</v>
          </cell>
          <cell r="AU258">
            <v>0</v>
          </cell>
          <cell r="BH258">
            <v>0</v>
          </cell>
        </row>
        <row r="259">
          <cell r="C259">
            <v>0</v>
          </cell>
          <cell r="H259">
            <v>0</v>
          </cell>
          <cell r="U259">
            <v>0</v>
          </cell>
          <cell r="AH259">
            <v>0</v>
          </cell>
          <cell r="AU259">
            <v>0</v>
          </cell>
          <cell r="BH259">
            <v>0</v>
          </cell>
        </row>
        <row r="260">
          <cell r="C260">
            <v>0</v>
          </cell>
          <cell r="H260">
            <v>0</v>
          </cell>
          <cell r="U260">
            <v>0</v>
          </cell>
          <cell r="AH260">
            <v>0</v>
          </cell>
          <cell r="AU260">
            <v>0</v>
          </cell>
          <cell r="BH260">
            <v>0</v>
          </cell>
        </row>
        <row r="261">
          <cell r="C261">
            <v>32263000</v>
          </cell>
          <cell r="H261">
            <v>0</v>
          </cell>
          <cell r="U261">
            <v>32263000</v>
          </cell>
          <cell r="AH261">
            <v>0</v>
          </cell>
          <cell r="AU261">
            <v>0</v>
          </cell>
          <cell r="BH261">
            <v>0</v>
          </cell>
        </row>
        <row r="262">
          <cell r="C262">
            <v>0</v>
          </cell>
          <cell r="H262">
            <v>0</v>
          </cell>
          <cell r="U262">
            <v>0</v>
          </cell>
          <cell r="AH262">
            <v>0</v>
          </cell>
          <cell r="AU262">
            <v>0</v>
          </cell>
          <cell r="BH262">
            <v>0</v>
          </cell>
        </row>
        <row r="264">
          <cell r="C264">
            <v>2136991421.6600001</v>
          </cell>
          <cell r="H264">
            <v>0</v>
          </cell>
          <cell r="U264">
            <v>588321160.59000003</v>
          </cell>
          <cell r="AH264">
            <v>0</v>
          </cell>
          <cell r="AU264">
            <v>0</v>
          </cell>
          <cell r="BH264">
            <v>0</v>
          </cell>
        </row>
        <row r="265">
          <cell r="C265">
            <v>2524925982.3699999</v>
          </cell>
          <cell r="H265">
            <v>0</v>
          </cell>
          <cell r="U265">
            <v>645686000</v>
          </cell>
          <cell r="AH265">
            <v>0</v>
          </cell>
          <cell r="AU265">
            <v>0</v>
          </cell>
          <cell r="BH265">
            <v>0</v>
          </cell>
        </row>
        <row r="266">
          <cell r="C266">
            <v>2823515069.1500001</v>
          </cell>
          <cell r="H266">
            <v>0</v>
          </cell>
          <cell r="U266">
            <v>665653687.66999996</v>
          </cell>
          <cell r="AH266">
            <v>0</v>
          </cell>
          <cell r="AU266">
            <v>0</v>
          </cell>
          <cell r="BH266">
            <v>0</v>
          </cell>
        </row>
        <row r="267">
          <cell r="C267">
            <v>1134696597.04</v>
          </cell>
          <cell r="H267">
            <v>0</v>
          </cell>
          <cell r="U267">
            <v>542954000</v>
          </cell>
          <cell r="AH267">
            <v>0</v>
          </cell>
          <cell r="AU267">
            <v>0</v>
          </cell>
          <cell r="BH267">
            <v>0</v>
          </cell>
        </row>
        <row r="268">
          <cell r="C268">
            <v>0</v>
          </cell>
          <cell r="H268">
            <v>0</v>
          </cell>
          <cell r="U268">
            <v>0</v>
          </cell>
          <cell r="AH268">
            <v>0</v>
          </cell>
          <cell r="AU268">
            <v>0</v>
          </cell>
          <cell r="BH268">
            <v>0</v>
          </cell>
        </row>
        <row r="269">
          <cell r="C269">
            <v>93517000</v>
          </cell>
          <cell r="H269">
            <v>0</v>
          </cell>
          <cell r="U269">
            <v>11943000</v>
          </cell>
          <cell r="AH269">
            <v>0</v>
          </cell>
          <cell r="AU269">
            <v>0</v>
          </cell>
          <cell r="BH269">
            <v>0</v>
          </cell>
        </row>
        <row r="270">
          <cell r="C270">
            <v>0</v>
          </cell>
          <cell r="H270">
            <v>0</v>
          </cell>
          <cell r="U270">
            <v>0</v>
          </cell>
          <cell r="AH270">
            <v>0</v>
          </cell>
          <cell r="AU270">
            <v>0</v>
          </cell>
          <cell r="BH270">
            <v>0</v>
          </cell>
        </row>
        <row r="271">
          <cell r="C271">
            <v>620854162.15999997</v>
          </cell>
          <cell r="H271">
            <v>0</v>
          </cell>
          <cell r="U271">
            <v>131684218.73</v>
          </cell>
          <cell r="AH271">
            <v>0</v>
          </cell>
          <cell r="AU271">
            <v>0</v>
          </cell>
          <cell r="BH271">
            <v>0</v>
          </cell>
        </row>
        <row r="272">
          <cell r="C272">
            <v>735194000</v>
          </cell>
          <cell r="H272">
            <v>0</v>
          </cell>
          <cell r="U272">
            <v>287068000</v>
          </cell>
          <cell r="AH272">
            <v>0</v>
          </cell>
          <cell r="AU272">
            <v>0</v>
          </cell>
          <cell r="BH272">
            <v>0</v>
          </cell>
        </row>
        <row r="273">
          <cell r="C273">
            <v>33813000</v>
          </cell>
          <cell r="H273">
            <v>0</v>
          </cell>
          <cell r="U273">
            <v>0</v>
          </cell>
          <cell r="AH273">
            <v>0</v>
          </cell>
          <cell r="AU273">
            <v>0</v>
          </cell>
          <cell r="BH273">
            <v>0</v>
          </cell>
        </row>
        <row r="274">
          <cell r="C274">
            <v>0</v>
          </cell>
          <cell r="H274">
            <v>0</v>
          </cell>
          <cell r="U274">
            <v>0</v>
          </cell>
          <cell r="AH274">
            <v>0</v>
          </cell>
          <cell r="AU274">
            <v>0</v>
          </cell>
          <cell r="BH274">
            <v>0</v>
          </cell>
        </row>
        <row r="275">
          <cell r="C275">
            <v>0</v>
          </cell>
          <cell r="H275">
            <v>0</v>
          </cell>
          <cell r="U275">
            <v>0</v>
          </cell>
          <cell r="AH275">
            <v>0</v>
          </cell>
          <cell r="AU275">
            <v>0</v>
          </cell>
          <cell r="BH275">
            <v>0</v>
          </cell>
        </row>
        <row r="276">
          <cell r="C276">
            <v>8368000</v>
          </cell>
          <cell r="H276">
            <v>0</v>
          </cell>
          <cell r="U276">
            <v>0</v>
          </cell>
          <cell r="AH276">
            <v>0</v>
          </cell>
          <cell r="AU276">
            <v>0</v>
          </cell>
          <cell r="BH276">
            <v>0</v>
          </cell>
        </row>
        <row r="277">
          <cell r="C277">
            <v>0</v>
          </cell>
          <cell r="H277">
            <v>0</v>
          </cell>
          <cell r="U277">
            <v>0</v>
          </cell>
          <cell r="AH277">
            <v>0</v>
          </cell>
          <cell r="AU277">
            <v>0</v>
          </cell>
          <cell r="BH277">
            <v>0</v>
          </cell>
        </row>
        <row r="278">
          <cell r="C278">
            <v>0</v>
          </cell>
          <cell r="H278">
            <v>0</v>
          </cell>
          <cell r="U278">
            <v>0</v>
          </cell>
          <cell r="AH278">
            <v>0</v>
          </cell>
          <cell r="AU278">
            <v>0</v>
          </cell>
          <cell r="BH278">
            <v>0</v>
          </cell>
        </row>
        <row r="279">
          <cell r="C279">
            <v>0</v>
          </cell>
          <cell r="H279">
            <v>0</v>
          </cell>
          <cell r="U279">
            <v>0</v>
          </cell>
          <cell r="AH279">
            <v>0</v>
          </cell>
          <cell r="AU279">
            <v>0</v>
          </cell>
          <cell r="BH279">
            <v>0</v>
          </cell>
        </row>
        <row r="282">
          <cell r="C282">
            <v>11332774332.219999</v>
          </cell>
          <cell r="H282">
            <v>0</v>
          </cell>
          <cell r="U282">
            <v>1805270303.24</v>
          </cell>
          <cell r="AH282">
            <v>0</v>
          </cell>
          <cell r="AU282">
            <v>0</v>
          </cell>
          <cell r="BH282">
            <v>0</v>
          </cell>
        </row>
        <row r="283">
          <cell r="C283">
            <v>5923164151.8800001</v>
          </cell>
          <cell r="H283">
            <v>0</v>
          </cell>
          <cell r="U283">
            <v>1422806711.6600001</v>
          </cell>
          <cell r="AH283">
            <v>0</v>
          </cell>
          <cell r="AU283">
            <v>0</v>
          </cell>
          <cell r="BH283">
            <v>0</v>
          </cell>
        </row>
        <row r="284">
          <cell r="C284">
            <v>0</v>
          </cell>
          <cell r="H284">
            <v>0</v>
          </cell>
          <cell r="U284">
            <v>0</v>
          </cell>
          <cell r="AH284">
            <v>0</v>
          </cell>
          <cell r="AU284">
            <v>0</v>
          </cell>
          <cell r="BH284">
            <v>0</v>
          </cell>
        </row>
        <row r="285">
          <cell r="C285">
            <v>3348151084.6100001</v>
          </cell>
          <cell r="H285">
            <v>0</v>
          </cell>
          <cell r="U285">
            <v>1004616035.34</v>
          </cell>
          <cell r="AH285">
            <v>0</v>
          </cell>
          <cell r="AU285">
            <v>0</v>
          </cell>
          <cell r="BH285">
            <v>0</v>
          </cell>
        </row>
        <row r="286">
          <cell r="C286">
            <v>399353970.02999997</v>
          </cell>
          <cell r="H286">
            <v>0</v>
          </cell>
          <cell r="U286">
            <v>152732731.09999999</v>
          </cell>
          <cell r="AH286">
            <v>0</v>
          </cell>
          <cell r="AU286">
            <v>0</v>
          </cell>
          <cell r="BH286">
            <v>0</v>
          </cell>
        </row>
        <row r="287">
          <cell r="C287">
            <v>0</v>
          </cell>
          <cell r="K287">
            <v>0</v>
          </cell>
          <cell r="X287">
            <v>0</v>
          </cell>
          <cell r="AK287">
            <v>0</v>
          </cell>
          <cell r="AX287">
            <v>0</v>
          </cell>
          <cell r="BK287">
            <v>0</v>
          </cell>
        </row>
        <row r="288">
          <cell r="C288">
            <v>0</v>
          </cell>
          <cell r="K288">
            <v>0</v>
          </cell>
          <cell r="X288">
            <v>0</v>
          </cell>
          <cell r="AK288">
            <v>0</v>
          </cell>
          <cell r="AX288">
            <v>0</v>
          </cell>
          <cell r="BK288">
            <v>0</v>
          </cell>
        </row>
        <row r="289">
          <cell r="C289">
            <v>0</v>
          </cell>
          <cell r="K289">
            <v>0</v>
          </cell>
          <cell r="X289">
            <v>0</v>
          </cell>
          <cell r="AK289">
            <v>0</v>
          </cell>
          <cell r="AX289">
            <v>0</v>
          </cell>
          <cell r="BK289">
            <v>0</v>
          </cell>
        </row>
        <row r="290">
          <cell r="L290">
            <v>0</v>
          </cell>
          <cell r="Y290">
            <v>0</v>
          </cell>
          <cell r="AL290">
            <v>0</v>
          </cell>
          <cell r="AY290">
            <v>0</v>
          </cell>
          <cell r="BL290">
            <v>0</v>
          </cell>
        </row>
        <row r="291">
          <cell r="L291">
            <v>0</v>
          </cell>
          <cell r="Y291">
            <v>0</v>
          </cell>
          <cell r="AL291">
            <v>0</v>
          </cell>
          <cell r="AY291">
            <v>0</v>
          </cell>
          <cell r="BL291">
            <v>0</v>
          </cell>
        </row>
        <row r="292">
          <cell r="C292">
            <v>0</v>
          </cell>
          <cell r="K292">
            <v>0</v>
          </cell>
          <cell r="X292">
            <v>0</v>
          </cell>
          <cell r="AK292">
            <v>0</v>
          </cell>
          <cell r="AX292">
            <v>0</v>
          </cell>
          <cell r="BK292">
            <v>0</v>
          </cell>
        </row>
        <row r="293">
          <cell r="C293">
            <v>0</v>
          </cell>
          <cell r="K293">
            <v>0</v>
          </cell>
          <cell r="X293">
            <v>0</v>
          </cell>
          <cell r="AK293">
            <v>0</v>
          </cell>
          <cell r="AX293">
            <v>0</v>
          </cell>
          <cell r="BK293">
            <v>0</v>
          </cell>
        </row>
        <row r="294">
          <cell r="C294">
            <v>0</v>
          </cell>
          <cell r="K294">
            <v>0</v>
          </cell>
          <cell r="X294">
            <v>0</v>
          </cell>
          <cell r="AK294">
            <v>0</v>
          </cell>
          <cell r="AX294">
            <v>0</v>
          </cell>
          <cell r="BK294">
            <v>0</v>
          </cell>
        </row>
        <row r="295">
          <cell r="C295">
            <v>0</v>
          </cell>
          <cell r="K295">
            <v>0</v>
          </cell>
          <cell r="X295">
            <v>0</v>
          </cell>
          <cell r="AK295">
            <v>0</v>
          </cell>
          <cell r="AX295">
            <v>0</v>
          </cell>
          <cell r="BK295">
            <v>0</v>
          </cell>
        </row>
        <row r="296">
          <cell r="C296">
            <v>0</v>
          </cell>
          <cell r="K296">
            <v>0</v>
          </cell>
          <cell r="X296">
            <v>0</v>
          </cell>
          <cell r="AK296">
            <v>0</v>
          </cell>
          <cell r="AX296">
            <v>0</v>
          </cell>
          <cell r="BK296">
            <v>0</v>
          </cell>
        </row>
        <row r="297">
          <cell r="C297">
            <v>0</v>
          </cell>
          <cell r="K297">
            <v>0</v>
          </cell>
          <cell r="X297">
            <v>0</v>
          </cell>
          <cell r="AK297">
            <v>0</v>
          </cell>
          <cell r="AX297">
            <v>0</v>
          </cell>
          <cell r="BK297">
            <v>0</v>
          </cell>
        </row>
        <row r="298">
          <cell r="C298">
            <v>0</v>
          </cell>
          <cell r="K298">
            <v>0</v>
          </cell>
          <cell r="X298">
            <v>0</v>
          </cell>
          <cell r="AK298">
            <v>0</v>
          </cell>
          <cell r="AX298">
            <v>0</v>
          </cell>
          <cell r="BK298">
            <v>0</v>
          </cell>
        </row>
        <row r="299">
          <cell r="C299">
            <v>0</v>
          </cell>
          <cell r="K299">
            <v>0</v>
          </cell>
          <cell r="X299">
            <v>0</v>
          </cell>
          <cell r="AK299">
            <v>0</v>
          </cell>
          <cell r="AX299">
            <v>0</v>
          </cell>
          <cell r="BK299">
            <v>0</v>
          </cell>
        </row>
        <row r="300">
          <cell r="C300">
            <v>0</v>
          </cell>
          <cell r="K300">
            <v>0</v>
          </cell>
          <cell r="X300">
            <v>0</v>
          </cell>
          <cell r="AK300">
            <v>0</v>
          </cell>
          <cell r="AX300">
            <v>0</v>
          </cell>
          <cell r="BK300">
            <v>0</v>
          </cell>
        </row>
        <row r="301">
          <cell r="C301">
            <v>0</v>
          </cell>
          <cell r="K301">
            <v>0</v>
          </cell>
          <cell r="X301">
            <v>0</v>
          </cell>
          <cell r="AK301">
            <v>0</v>
          </cell>
          <cell r="AX301">
            <v>0</v>
          </cell>
          <cell r="BK301">
            <v>0</v>
          </cell>
        </row>
        <row r="302">
          <cell r="C302">
            <v>0</v>
          </cell>
          <cell r="K302">
            <v>0</v>
          </cell>
          <cell r="X302">
            <v>0</v>
          </cell>
          <cell r="AK302">
            <v>0</v>
          </cell>
          <cell r="AX302">
            <v>0</v>
          </cell>
          <cell r="BK302">
            <v>0</v>
          </cell>
        </row>
        <row r="303">
          <cell r="C303">
            <v>0</v>
          </cell>
          <cell r="K303">
            <v>0</v>
          </cell>
          <cell r="X303">
            <v>0</v>
          </cell>
          <cell r="AK303">
            <v>0</v>
          </cell>
          <cell r="AX303">
            <v>0</v>
          </cell>
          <cell r="BK303">
            <v>0</v>
          </cell>
        </row>
        <row r="306">
          <cell r="C306">
            <v>0</v>
          </cell>
          <cell r="H306">
            <v>0</v>
          </cell>
          <cell r="U306">
            <v>0</v>
          </cell>
          <cell r="AH306">
            <v>0</v>
          </cell>
          <cell r="AU306">
            <v>0</v>
          </cell>
          <cell r="BH306">
            <v>0</v>
          </cell>
        </row>
        <row r="307">
          <cell r="C307">
            <v>0</v>
          </cell>
          <cell r="H307">
            <v>0</v>
          </cell>
          <cell r="U307">
            <v>0</v>
          </cell>
          <cell r="AH307">
            <v>0</v>
          </cell>
          <cell r="AU307">
            <v>0</v>
          </cell>
          <cell r="BH307">
            <v>0</v>
          </cell>
        </row>
      </sheetData>
      <sheetData sheetId="22"/>
      <sheetData sheetId="23" refreshError="1"/>
      <sheetData sheetId="24">
        <row r="63">
          <cell r="C63">
            <v>432640</v>
          </cell>
        </row>
      </sheetData>
      <sheetData sheetId="25">
        <row r="304">
          <cell r="D304">
            <v>-200000000</v>
          </cell>
        </row>
      </sheetData>
      <sheetData sheetId="26">
        <row r="306">
          <cell r="C306">
            <v>296764021.72000003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T69"/>
  <sheetViews>
    <sheetView showGridLines="0" zoomScale="98" zoomScaleNormal="98" workbookViewId="0"/>
  </sheetViews>
  <sheetFormatPr baseColWidth="10" defaultColWidth="9.140625" defaultRowHeight="12.75" x14ac:dyDescent="0.2"/>
  <cols>
    <col min="1" max="4" width="2.7109375" style="4" customWidth="1"/>
    <col min="5" max="5" width="3.7109375" style="4" customWidth="1"/>
    <col min="6" max="6" width="4.140625" style="4" customWidth="1"/>
    <col min="7" max="8" width="3" style="4" customWidth="1"/>
    <col min="9" max="9" width="5" style="4" customWidth="1"/>
    <col min="10" max="10" width="48.5703125" style="4" customWidth="1"/>
    <col min="11" max="11" width="20.28515625" style="5" bestFit="1" customWidth="1"/>
    <col min="12" max="12" width="21.5703125" style="5" bestFit="1" customWidth="1"/>
    <col min="13" max="13" width="20.140625" style="5" customWidth="1"/>
    <col min="14" max="14" width="18.7109375" style="5" customWidth="1"/>
    <col min="15" max="15" width="20.42578125" style="5" customWidth="1"/>
    <col min="16" max="16" width="20.7109375" style="5" customWidth="1"/>
    <col min="17" max="20" width="9.140625" style="5" customWidth="1"/>
    <col min="21" max="16384" width="9.140625" style="4"/>
  </cols>
  <sheetData>
    <row r="1" spans="1:20" s="3" customForma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/>
      <c r="R1" s="2"/>
      <c r="S1" s="2"/>
      <c r="T1" s="2"/>
    </row>
    <row r="2" spans="1:20" s="3" customForma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2"/>
      <c r="R2" s="2"/>
      <c r="S2" s="2"/>
      <c r="T2" s="2"/>
    </row>
    <row r="3" spans="1:20" s="3" customFormat="1" x14ac:dyDescent="0.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2"/>
      <c r="R3" s="2"/>
      <c r="S3" s="2"/>
      <c r="T3" s="2"/>
    </row>
    <row r="4" spans="1:20" s="3" customFormat="1" x14ac:dyDescent="0.2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2"/>
      <c r="R4" s="2"/>
      <c r="S4" s="2"/>
      <c r="T4" s="2"/>
    </row>
    <row r="5" spans="1:20" s="3" customFormat="1" x14ac:dyDescent="0.2">
      <c r="A5" s="1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2"/>
      <c r="R5" s="2"/>
      <c r="S5" s="2"/>
      <c r="T5" s="2"/>
    </row>
    <row r="6" spans="1:20" s="3" customFormat="1" x14ac:dyDescent="0.2">
      <c r="A6" s="1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2"/>
      <c r="R6" s="2"/>
      <c r="S6" s="2"/>
      <c r="T6" s="2"/>
    </row>
    <row r="7" spans="1:20" ht="12.75" customHeight="1" x14ac:dyDescent="0.2">
      <c r="A7" s="6" t="s">
        <v>6</v>
      </c>
      <c r="B7" s="7"/>
      <c r="C7" s="7"/>
      <c r="D7" s="7"/>
      <c r="E7" s="7"/>
      <c r="F7" s="7"/>
      <c r="G7" s="7"/>
      <c r="H7" s="7"/>
      <c r="I7" s="7"/>
      <c r="J7" s="7" t="s">
        <v>7</v>
      </c>
      <c r="K7" s="7" t="s">
        <v>8</v>
      </c>
      <c r="L7" s="7" t="s">
        <v>9</v>
      </c>
      <c r="M7" s="7" t="s">
        <v>10</v>
      </c>
      <c r="N7" s="7" t="s">
        <v>11</v>
      </c>
      <c r="O7" s="7" t="s">
        <v>12</v>
      </c>
      <c r="P7" s="8" t="s">
        <v>13</v>
      </c>
    </row>
    <row r="8" spans="1:20" x14ac:dyDescent="0.2">
      <c r="A8" s="9"/>
      <c r="B8" s="10"/>
      <c r="C8" s="10"/>
      <c r="D8" s="10"/>
      <c r="E8" s="10"/>
      <c r="F8" s="10"/>
      <c r="G8" s="10"/>
      <c r="H8" s="10"/>
      <c r="I8" s="10"/>
      <c r="J8" s="11"/>
      <c r="K8" s="11"/>
      <c r="L8" s="11"/>
      <c r="M8" s="11"/>
      <c r="N8" s="11"/>
      <c r="O8" s="11"/>
      <c r="P8" s="12"/>
    </row>
    <row r="9" spans="1:20" x14ac:dyDescent="0.2">
      <c r="A9" s="13" t="s">
        <v>14</v>
      </c>
      <c r="B9" s="14" t="s">
        <v>15</v>
      </c>
      <c r="C9" s="14" t="s">
        <v>16</v>
      </c>
      <c r="D9" s="14" t="s">
        <v>15</v>
      </c>
      <c r="E9" s="14" t="s">
        <v>17</v>
      </c>
      <c r="F9" s="14" t="s">
        <v>15</v>
      </c>
      <c r="G9" s="14" t="s">
        <v>18</v>
      </c>
      <c r="H9" s="14" t="s">
        <v>15</v>
      </c>
      <c r="I9" s="14" t="s">
        <v>19</v>
      </c>
      <c r="J9" s="15"/>
      <c r="K9" s="15"/>
      <c r="L9" s="15"/>
      <c r="M9" s="15"/>
      <c r="N9" s="15"/>
      <c r="O9" s="15"/>
      <c r="P9" s="16"/>
    </row>
    <row r="10" spans="1:20" s="3" customFormat="1" x14ac:dyDescent="0.2">
      <c r="A10" s="17"/>
      <c r="B10" s="18"/>
      <c r="C10" s="18"/>
      <c r="D10" s="18"/>
      <c r="E10" s="18"/>
      <c r="F10" s="18"/>
      <c r="G10" s="18"/>
      <c r="H10" s="18"/>
      <c r="I10" s="18"/>
      <c r="J10" s="19" t="s">
        <v>20</v>
      </c>
      <c r="K10" s="20"/>
      <c r="L10" s="20"/>
      <c r="M10" s="20"/>
      <c r="N10" s="20"/>
      <c r="O10" s="20"/>
      <c r="P10" s="21"/>
      <c r="Q10" s="2"/>
      <c r="R10" s="2"/>
      <c r="S10" s="2"/>
      <c r="T10" s="2"/>
    </row>
    <row r="11" spans="1:20" s="3" customFormat="1" x14ac:dyDescent="0.2">
      <c r="A11" s="22" t="s">
        <v>21</v>
      </c>
      <c r="B11" s="23">
        <v>0</v>
      </c>
      <c r="C11" s="23">
        <v>0</v>
      </c>
      <c r="D11" s="23">
        <v>0</v>
      </c>
      <c r="E11" s="23" t="s">
        <v>22</v>
      </c>
      <c r="F11" s="23" t="s">
        <v>22</v>
      </c>
      <c r="G11" s="23" t="s">
        <v>23</v>
      </c>
      <c r="H11" s="23" t="s">
        <v>23</v>
      </c>
      <c r="I11" s="23" t="s">
        <v>24</v>
      </c>
      <c r="J11" s="19" t="s">
        <v>25</v>
      </c>
      <c r="K11" s="20">
        <v>15841884670.330002</v>
      </c>
      <c r="L11" s="20">
        <v>0</v>
      </c>
      <c r="M11" s="20">
        <v>15841884670.330002</v>
      </c>
      <c r="N11" s="20">
        <v>1613413117.74</v>
      </c>
      <c r="O11" s="20">
        <v>5795856752.0599995</v>
      </c>
      <c r="P11" s="21">
        <v>10046027918.270002</v>
      </c>
      <c r="Q11" s="2"/>
      <c r="R11" s="2"/>
      <c r="S11" s="2"/>
      <c r="T11" s="2"/>
    </row>
    <row r="12" spans="1:20" s="3" customFormat="1" x14ac:dyDescent="0.2">
      <c r="A12" s="22">
        <v>1</v>
      </c>
      <c r="B12" s="23" t="s">
        <v>26</v>
      </c>
      <c r="C12" s="23">
        <v>0</v>
      </c>
      <c r="D12" s="23">
        <v>0</v>
      </c>
      <c r="E12" s="23" t="s">
        <v>22</v>
      </c>
      <c r="F12" s="23" t="s">
        <v>22</v>
      </c>
      <c r="G12" s="23" t="s">
        <v>23</v>
      </c>
      <c r="H12" s="23" t="s">
        <v>23</v>
      </c>
      <c r="I12" s="23" t="s">
        <v>24</v>
      </c>
      <c r="J12" s="19" t="s">
        <v>27</v>
      </c>
      <c r="K12" s="20">
        <v>15469606677.060001</v>
      </c>
      <c r="L12" s="20">
        <v>0</v>
      </c>
      <c r="M12" s="20">
        <v>15469606677.060001</v>
      </c>
      <c r="N12" s="20">
        <v>1583250960.5599999</v>
      </c>
      <c r="O12" s="20">
        <v>5670221882.7399998</v>
      </c>
      <c r="P12" s="21">
        <v>9799384794.3200016</v>
      </c>
      <c r="Q12" s="2"/>
      <c r="R12" s="2"/>
      <c r="S12" s="2"/>
      <c r="T12" s="2"/>
    </row>
    <row r="13" spans="1:20" s="3" customFormat="1" x14ac:dyDescent="0.2">
      <c r="A13" s="22" t="s">
        <v>21</v>
      </c>
      <c r="B13" s="23" t="s">
        <v>26</v>
      </c>
      <c r="C13" s="23" t="s">
        <v>28</v>
      </c>
      <c r="D13" s="23" t="s">
        <v>23</v>
      </c>
      <c r="E13" s="23" t="s">
        <v>22</v>
      </c>
      <c r="F13" s="23" t="s">
        <v>22</v>
      </c>
      <c r="G13" s="23" t="s">
        <v>23</v>
      </c>
      <c r="H13" s="23" t="s">
        <v>23</v>
      </c>
      <c r="I13" s="23" t="s">
        <v>24</v>
      </c>
      <c r="J13" s="19" t="s">
        <v>29</v>
      </c>
      <c r="K13" s="20">
        <v>10821545953.860001</v>
      </c>
      <c r="L13" s="20">
        <v>0</v>
      </c>
      <c r="M13" s="20">
        <v>10821545953.860001</v>
      </c>
      <c r="N13" s="20">
        <v>1216326102.3</v>
      </c>
      <c r="O13" s="20">
        <v>4622415968.3699999</v>
      </c>
      <c r="P13" s="21">
        <v>6199129985.4900007</v>
      </c>
      <c r="Q13" s="2"/>
      <c r="R13" s="2"/>
      <c r="S13" s="2"/>
      <c r="T13" s="2"/>
    </row>
    <row r="14" spans="1:20" s="3" customFormat="1" x14ac:dyDescent="0.2">
      <c r="A14" s="22" t="s">
        <v>21</v>
      </c>
      <c r="B14" s="23" t="s">
        <v>26</v>
      </c>
      <c r="C14" s="23" t="s">
        <v>28</v>
      </c>
      <c r="D14" s="23" t="s">
        <v>26</v>
      </c>
      <c r="E14" s="23" t="s">
        <v>22</v>
      </c>
      <c r="F14" s="23" t="s">
        <v>22</v>
      </c>
      <c r="G14" s="23" t="s">
        <v>23</v>
      </c>
      <c r="H14" s="23" t="s">
        <v>23</v>
      </c>
      <c r="I14" s="23" t="s">
        <v>24</v>
      </c>
      <c r="J14" s="19" t="s">
        <v>30</v>
      </c>
      <c r="K14" s="20">
        <v>10821545953.860001</v>
      </c>
      <c r="L14" s="20">
        <v>0</v>
      </c>
      <c r="M14" s="20">
        <v>10821545953.860001</v>
      </c>
      <c r="N14" s="20">
        <v>1216326102.3</v>
      </c>
      <c r="O14" s="20">
        <v>4622415968.3699999</v>
      </c>
      <c r="P14" s="21">
        <v>6199129985.4900007</v>
      </c>
      <c r="Q14" s="2"/>
      <c r="R14" s="2"/>
      <c r="S14" s="2"/>
      <c r="T14" s="2"/>
    </row>
    <row r="15" spans="1:20" s="3" customFormat="1" x14ac:dyDescent="0.2">
      <c r="A15" s="24" t="s">
        <v>21</v>
      </c>
      <c r="B15" s="25" t="s">
        <v>26</v>
      </c>
      <c r="C15" s="25" t="s">
        <v>28</v>
      </c>
      <c r="D15" s="25" t="s">
        <v>26</v>
      </c>
      <c r="E15" s="25" t="s">
        <v>31</v>
      </c>
      <c r="F15" s="25" t="s">
        <v>22</v>
      </c>
      <c r="G15" s="25" t="s">
        <v>23</v>
      </c>
      <c r="H15" s="25" t="s">
        <v>23</v>
      </c>
      <c r="I15" s="25" t="s">
        <v>24</v>
      </c>
      <c r="J15" s="26" t="s">
        <v>32</v>
      </c>
      <c r="K15" s="27">
        <v>2426325410.1900001</v>
      </c>
      <c r="L15" s="27">
        <v>0</v>
      </c>
      <c r="M15" s="27">
        <v>2426325410.1900001</v>
      </c>
      <c r="N15" s="27">
        <v>413860567.32999998</v>
      </c>
      <c r="O15" s="27">
        <v>1418107528.8799999</v>
      </c>
      <c r="P15" s="28">
        <v>1008217881.3100002</v>
      </c>
      <c r="Q15" s="2"/>
      <c r="R15" s="2"/>
      <c r="S15" s="2"/>
      <c r="T15" s="2"/>
    </row>
    <row r="16" spans="1:20" x14ac:dyDescent="0.2">
      <c r="A16" s="13"/>
      <c r="B16" s="14"/>
      <c r="C16" s="14"/>
      <c r="D16" s="14"/>
      <c r="E16" s="14"/>
      <c r="F16" s="14"/>
      <c r="G16" s="14"/>
      <c r="H16" s="14"/>
      <c r="I16" s="14"/>
      <c r="J16" s="29"/>
      <c r="K16" s="30"/>
      <c r="L16" s="30"/>
      <c r="M16" s="30"/>
      <c r="N16" s="30"/>
      <c r="O16" s="30"/>
      <c r="P16" s="31"/>
    </row>
    <row r="17" spans="1:20" hidden="1" x14ac:dyDescent="0.2">
      <c r="A17" s="32" t="s">
        <v>21</v>
      </c>
      <c r="B17" s="33" t="s">
        <v>26</v>
      </c>
      <c r="C17" s="33" t="s">
        <v>28</v>
      </c>
      <c r="D17" s="33" t="s">
        <v>26</v>
      </c>
      <c r="E17" s="33" t="s">
        <v>31</v>
      </c>
      <c r="F17" s="33" t="s">
        <v>31</v>
      </c>
      <c r="G17" s="33" t="s">
        <v>23</v>
      </c>
      <c r="H17" s="33" t="s">
        <v>23</v>
      </c>
      <c r="I17" s="33" t="s">
        <v>24</v>
      </c>
      <c r="J17" s="34" t="s">
        <v>33</v>
      </c>
      <c r="K17" s="35">
        <v>0</v>
      </c>
      <c r="L17" s="35"/>
      <c r="M17" s="35">
        <v>0</v>
      </c>
      <c r="N17" s="35">
        <v>0</v>
      </c>
      <c r="O17" s="35">
        <v>0</v>
      </c>
      <c r="P17" s="36">
        <v>0</v>
      </c>
    </row>
    <row r="18" spans="1:20" hidden="1" x14ac:dyDescent="0.2">
      <c r="A18" s="37"/>
      <c r="B18" s="38"/>
      <c r="C18" s="38"/>
      <c r="D18" s="38"/>
      <c r="E18" s="38"/>
      <c r="F18" s="38"/>
      <c r="G18" s="38"/>
      <c r="H18" s="38"/>
      <c r="I18" s="38"/>
      <c r="J18" s="29"/>
      <c r="K18" s="30"/>
      <c r="L18" s="30"/>
      <c r="M18" s="30"/>
      <c r="N18" s="30"/>
      <c r="O18" s="30"/>
      <c r="P18" s="31"/>
    </row>
    <row r="19" spans="1:20" ht="25.5" hidden="1" x14ac:dyDescent="0.2">
      <c r="A19" s="32" t="s">
        <v>21</v>
      </c>
      <c r="B19" s="33" t="s">
        <v>26</v>
      </c>
      <c r="C19" s="33" t="s">
        <v>28</v>
      </c>
      <c r="D19" s="33" t="s">
        <v>26</v>
      </c>
      <c r="E19" s="33" t="s">
        <v>31</v>
      </c>
      <c r="F19" s="39" t="s">
        <v>34</v>
      </c>
      <c r="G19" s="33" t="s">
        <v>23</v>
      </c>
      <c r="H19" s="33" t="s">
        <v>23</v>
      </c>
      <c r="I19" s="33" t="s">
        <v>24</v>
      </c>
      <c r="J19" s="40" t="s">
        <v>35</v>
      </c>
      <c r="K19" s="35">
        <v>0</v>
      </c>
      <c r="L19" s="35"/>
      <c r="M19" s="35">
        <v>0</v>
      </c>
      <c r="N19" s="35">
        <v>0</v>
      </c>
      <c r="O19" s="35">
        <v>0</v>
      </c>
      <c r="P19" s="36">
        <v>0</v>
      </c>
    </row>
    <row r="20" spans="1:20" ht="25.5" customHeight="1" x14ac:dyDescent="0.2">
      <c r="A20" s="41" t="s">
        <v>21</v>
      </c>
      <c r="B20" s="42" t="s">
        <v>26</v>
      </c>
      <c r="C20" s="42" t="s">
        <v>28</v>
      </c>
      <c r="D20" s="42" t="s">
        <v>26</v>
      </c>
      <c r="E20" s="42" t="s">
        <v>31</v>
      </c>
      <c r="F20" s="42" t="s">
        <v>36</v>
      </c>
      <c r="G20" s="42" t="s">
        <v>23</v>
      </c>
      <c r="H20" s="42" t="s">
        <v>23</v>
      </c>
      <c r="I20" s="42" t="s">
        <v>24</v>
      </c>
      <c r="J20" s="43" t="s">
        <v>37</v>
      </c>
      <c r="K20" s="35">
        <v>2426325410.1900001</v>
      </c>
      <c r="L20" s="35"/>
      <c r="M20" s="35">
        <v>2426325410.1900001</v>
      </c>
      <c r="N20" s="35">
        <v>413860567.32999998</v>
      </c>
      <c r="O20" s="35">
        <v>1418107528.8799999</v>
      </c>
      <c r="P20" s="36">
        <v>1008217881.3100002</v>
      </c>
    </row>
    <row r="21" spans="1:20" x14ac:dyDescent="0.2">
      <c r="A21" s="37"/>
      <c r="B21" s="38"/>
      <c r="C21" s="38"/>
      <c r="D21" s="38"/>
      <c r="E21" s="38"/>
      <c r="F21" s="38"/>
      <c r="G21" s="38"/>
      <c r="H21" s="38"/>
      <c r="I21" s="38"/>
      <c r="J21" s="44"/>
      <c r="K21" s="30"/>
      <c r="L21" s="30"/>
      <c r="M21" s="30"/>
      <c r="N21" s="30"/>
      <c r="O21" s="30"/>
      <c r="P21" s="31"/>
    </row>
    <row r="22" spans="1:20" hidden="1" x14ac:dyDescent="0.2">
      <c r="A22" s="32" t="s">
        <v>21</v>
      </c>
      <c r="B22" s="33" t="s">
        <v>26</v>
      </c>
      <c r="C22" s="33" t="s">
        <v>28</v>
      </c>
      <c r="D22" s="33" t="s">
        <v>26</v>
      </c>
      <c r="E22" s="33" t="s">
        <v>31</v>
      </c>
      <c r="F22" s="33" t="s">
        <v>38</v>
      </c>
      <c r="G22" s="33" t="s">
        <v>23</v>
      </c>
      <c r="H22" s="33" t="s">
        <v>23</v>
      </c>
      <c r="I22" s="33" t="s">
        <v>24</v>
      </c>
      <c r="J22" s="40" t="s">
        <v>39</v>
      </c>
      <c r="K22" s="35">
        <v>0</v>
      </c>
      <c r="L22" s="35"/>
      <c r="M22" s="35">
        <v>0</v>
      </c>
      <c r="N22" s="35">
        <v>0</v>
      </c>
      <c r="O22" s="35">
        <v>0</v>
      </c>
      <c r="P22" s="36">
        <v>0</v>
      </c>
    </row>
    <row r="23" spans="1:20" hidden="1" x14ac:dyDescent="0.2">
      <c r="A23" s="45"/>
      <c r="B23" s="46"/>
      <c r="C23" s="46"/>
      <c r="D23" s="46"/>
      <c r="E23" s="46"/>
      <c r="F23" s="46"/>
      <c r="G23" s="46"/>
      <c r="H23" s="46"/>
      <c r="I23" s="46"/>
      <c r="J23" s="44"/>
      <c r="K23" s="35"/>
      <c r="L23" s="35"/>
      <c r="M23" s="35"/>
      <c r="N23" s="35"/>
      <c r="O23" s="35"/>
      <c r="P23" s="36"/>
    </row>
    <row r="24" spans="1:20" s="3" customFormat="1" x14ac:dyDescent="0.2">
      <c r="A24" s="22" t="s">
        <v>21</v>
      </c>
      <c r="B24" s="23" t="s">
        <v>26</v>
      </c>
      <c r="C24" s="23" t="s">
        <v>28</v>
      </c>
      <c r="D24" s="23" t="s">
        <v>26</v>
      </c>
      <c r="E24" s="23" t="s">
        <v>40</v>
      </c>
      <c r="F24" s="23" t="s">
        <v>22</v>
      </c>
      <c r="G24" s="23" t="s">
        <v>23</v>
      </c>
      <c r="H24" s="23" t="s">
        <v>23</v>
      </c>
      <c r="I24" s="23" t="s">
        <v>24</v>
      </c>
      <c r="J24" s="47" t="s">
        <v>41</v>
      </c>
      <c r="K24" s="20">
        <v>8395220543.6700001</v>
      </c>
      <c r="L24" s="20">
        <v>0</v>
      </c>
      <c r="M24" s="20">
        <v>8395220543.6700001</v>
      </c>
      <c r="N24" s="20">
        <v>802465534.97000003</v>
      </c>
      <c r="O24" s="20">
        <v>3204308439.4899998</v>
      </c>
      <c r="P24" s="21">
        <v>5190912104.1800003</v>
      </c>
      <c r="Q24" s="2"/>
      <c r="R24" s="2"/>
      <c r="S24" s="2"/>
      <c r="T24" s="2"/>
    </row>
    <row r="25" spans="1:20" x14ac:dyDescent="0.2">
      <c r="A25" s="13"/>
      <c r="B25" s="14"/>
      <c r="C25" s="14"/>
      <c r="D25" s="14"/>
      <c r="E25" s="14"/>
      <c r="F25" s="14"/>
      <c r="G25" s="14"/>
      <c r="H25" s="14"/>
      <c r="I25" s="14"/>
      <c r="J25" s="29"/>
      <c r="K25" s="30"/>
      <c r="L25" s="30"/>
      <c r="M25" s="30"/>
      <c r="N25" s="30"/>
      <c r="O25" s="30"/>
      <c r="P25" s="31"/>
    </row>
    <row r="26" spans="1:20" ht="25.5" hidden="1" x14ac:dyDescent="0.2">
      <c r="A26" s="32" t="s">
        <v>21</v>
      </c>
      <c r="B26" s="33" t="s">
        <v>26</v>
      </c>
      <c r="C26" s="33" t="s">
        <v>28</v>
      </c>
      <c r="D26" s="33" t="s">
        <v>26</v>
      </c>
      <c r="E26" s="33" t="s">
        <v>40</v>
      </c>
      <c r="F26" s="33" t="s">
        <v>36</v>
      </c>
      <c r="G26" s="33" t="s">
        <v>23</v>
      </c>
      <c r="H26" s="33" t="s">
        <v>23</v>
      </c>
      <c r="I26" s="33" t="s">
        <v>24</v>
      </c>
      <c r="J26" s="48" t="s">
        <v>42</v>
      </c>
      <c r="K26" s="35">
        <v>0</v>
      </c>
      <c r="L26" s="35"/>
      <c r="M26" s="35">
        <v>0</v>
      </c>
      <c r="N26" s="35">
        <v>0</v>
      </c>
      <c r="O26" s="35">
        <v>0</v>
      </c>
      <c r="P26" s="36">
        <v>0</v>
      </c>
    </row>
    <row r="27" spans="1:20" hidden="1" x14ac:dyDescent="0.2">
      <c r="A27" s="49"/>
      <c r="B27" s="50"/>
      <c r="C27" s="50"/>
      <c r="D27" s="50"/>
      <c r="E27" s="50"/>
      <c r="F27" s="50"/>
      <c r="G27" s="50"/>
      <c r="H27" s="50"/>
      <c r="I27" s="50"/>
      <c r="J27" s="18"/>
      <c r="K27" s="51"/>
      <c r="L27" s="51"/>
      <c r="M27" s="51"/>
      <c r="N27" s="51"/>
      <c r="O27" s="51"/>
      <c r="P27" s="52"/>
    </row>
    <row r="28" spans="1:20" ht="25.5" x14ac:dyDescent="0.2">
      <c r="A28" s="41" t="s">
        <v>21</v>
      </c>
      <c r="B28" s="42" t="s">
        <v>26</v>
      </c>
      <c r="C28" s="42" t="s">
        <v>28</v>
      </c>
      <c r="D28" s="42" t="s">
        <v>26</v>
      </c>
      <c r="E28" s="42" t="s">
        <v>40</v>
      </c>
      <c r="F28" s="42" t="s">
        <v>38</v>
      </c>
      <c r="G28" s="42" t="s">
        <v>23</v>
      </c>
      <c r="H28" s="42" t="s">
        <v>23</v>
      </c>
      <c r="I28" s="42" t="s">
        <v>24</v>
      </c>
      <c r="J28" s="53" t="s">
        <v>43</v>
      </c>
      <c r="K28" s="35">
        <v>8395220543.6700001</v>
      </c>
      <c r="L28" s="35"/>
      <c r="M28" s="35">
        <v>8395220543.6700001</v>
      </c>
      <c r="N28" s="35">
        <v>802465534.97000003</v>
      </c>
      <c r="O28" s="35">
        <v>3204308439.4899998</v>
      </c>
      <c r="P28" s="36">
        <v>5190912104.1800003</v>
      </c>
    </row>
    <row r="29" spans="1:20" x14ac:dyDescent="0.2">
      <c r="A29" s="37"/>
      <c r="B29" s="38"/>
      <c r="C29" s="38"/>
      <c r="D29" s="38"/>
      <c r="E29" s="38"/>
      <c r="F29" s="38"/>
      <c r="G29" s="38"/>
      <c r="H29" s="38"/>
      <c r="I29" s="38"/>
      <c r="J29" s="44"/>
      <c r="K29" s="35"/>
      <c r="L29" s="35"/>
      <c r="M29" s="35"/>
      <c r="N29" s="35"/>
      <c r="O29" s="35"/>
      <c r="P29" s="36"/>
    </row>
    <row r="30" spans="1:20" s="3" customFormat="1" hidden="1" x14ac:dyDescent="0.2">
      <c r="A30" s="22" t="s">
        <v>21</v>
      </c>
      <c r="B30" s="23" t="s">
        <v>26</v>
      </c>
      <c r="C30" s="23" t="s">
        <v>28</v>
      </c>
      <c r="D30" s="23" t="s">
        <v>26</v>
      </c>
      <c r="E30" s="23" t="s">
        <v>44</v>
      </c>
      <c r="F30" s="23" t="s">
        <v>22</v>
      </c>
      <c r="G30" s="23" t="s">
        <v>23</v>
      </c>
      <c r="H30" s="23" t="s">
        <v>23</v>
      </c>
      <c r="I30" s="23" t="s">
        <v>24</v>
      </c>
      <c r="J30" s="54" t="s">
        <v>45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1">
        <v>0</v>
      </c>
      <c r="Q30" s="2"/>
      <c r="R30" s="2"/>
      <c r="S30" s="2"/>
      <c r="T30" s="2"/>
    </row>
    <row r="31" spans="1:20" hidden="1" x14ac:dyDescent="0.2">
      <c r="A31" s="13"/>
      <c r="B31" s="14"/>
      <c r="C31" s="14"/>
      <c r="D31" s="14"/>
      <c r="E31" s="14"/>
      <c r="F31" s="14"/>
      <c r="G31" s="14"/>
      <c r="H31" s="14"/>
      <c r="I31" s="14"/>
      <c r="J31" s="29"/>
      <c r="K31" s="30"/>
      <c r="L31" s="30"/>
      <c r="M31" s="30"/>
      <c r="N31" s="30"/>
      <c r="O31" s="30"/>
      <c r="P31" s="31"/>
    </row>
    <row r="32" spans="1:20" ht="25.5" hidden="1" x14ac:dyDescent="0.2">
      <c r="A32" s="55" t="s">
        <v>21</v>
      </c>
      <c r="B32" s="56" t="s">
        <v>26</v>
      </c>
      <c r="C32" s="56" t="s">
        <v>28</v>
      </c>
      <c r="D32" s="56" t="s">
        <v>26</v>
      </c>
      <c r="E32" s="56" t="s">
        <v>44</v>
      </c>
      <c r="F32" s="56" t="s">
        <v>31</v>
      </c>
      <c r="G32" s="56" t="s">
        <v>23</v>
      </c>
      <c r="H32" s="56" t="s">
        <v>23</v>
      </c>
      <c r="I32" s="42" t="s">
        <v>24</v>
      </c>
      <c r="J32" s="53" t="s">
        <v>46</v>
      </c>
      <c r="K32" s="35">
        <v>0</v>
      </c>
      <c r="L32" s="35"/>
      <c r="M32" s="35">
        <v>0</v>
      </c>
      <c r="N32" s="35">
        <v>0</v>
      </c>
      <c r="O32" s="35">
        <v>0</v>
      </c>
      <c r="P32" s="36">
        <v>0</v>
      </c>
    </row>
    <row r="33" spans="1:20" hidden="1" x14ac:dyDescent="0.2">
      <c r="A33" s="49"/>
      <c r="B33" s="50"/>
      <c r="C33" s="50"/>
      <c r="D33" s="50"/>
      <c r="E33" s="50"/>
      <c r="F33" s="50"/>
      <c r="G33" s="50"/>
      <c r="H33" s="50"/>
      <c r="I33" s="50"/>
      <c r="J33" s="18"/>
      <c r="K33" s="51"/>
      <c r="L33" s="51"/>
      <c r="M33" s="51"/>
      <c r="N33" s="51"/>
      <c r="O33" s="51"/>
      <c r="P33" s="52"/>
    </row>
    <row r="34" spans="1:20" hidden="1" x14ac:dyDescent="0.2">
      <c r="A34" s="57" t="s">
        <v>21</v>
      </c>
      <c r="B34" s="58" t="s">
        <v>26</v>
      </c>
      <c r="C34" s="58" t="s">
        <v>28</v>
      </c>
      <c r="D34" s="58" t="s">
        <v>26</v>
      </c>
      <c r="E34" s="58" t="s">
        <v>44</v>
      </c>
      <c r="F34" s="58" t="s">
        <v>47</v>
      </c>
      <c r="G34" s="58" t="s">
        <v>23</v>
      </c>
      <c r="H34" s="58" t="s">
        <v>23</v>
      </c>
      <c r="I34" s="58" t="s">
        <v>24</v>
      </c>
      <c r="J34" s="59" t="s">
        <v>48</v>
      </c>
      <c r="K34" s="35">
        <v>0</v>
      </c>
      <c r="L34" s="35"/>
      <c r="M34" s="35">
        <v>0</v>
      </c>
      <c r="N34" s="35">
        <v>0</v>
      </c>
      <c r="O34" s="35">
        <v>0</v>
      </c>
      <c r="P34" s="36">
        <v>0</v>
      </c>
    </row>
    <row r="35" spans="1:20" hidden="1" x14ac:dyDescent="0.2">
      <c r="A35" s="37"/>
      <c r="B35" s="38"/>
      <c r="C35" s="38"/>
      <c r="D35" s="38"/>
      <c r="E35" s="38"/>
      <c r="F35" s="38"/>
      <c r="G35" s="38"/>
      <c r="H35" s="38"/>
      <c r="I35" s="38"/>
      <c r="J35" s="44"/>
      <c r="K35" s="35"/>
      <c r="L35" s="35"/>
      <c r="M35" s="35"/>
      <c r="N35" s="35"/>
      <c r="O35" s="35"/>
      <c r="P35" s="31"/>
    </row>
    <row r="36" spans="1:20" s="3" customFormat="1" x14ac:dyDescent="0.2">
      <c r="A36" s="22">
        <v>1</v>
      </c>
      <c r="B36" s="23" t="s">
        <v>26</v>
      </c>
      <c r="C36" s="23" t="s">
        <v>49</v>
      </c>
      <c r="D36" s="23">
        <v>0</v>
      </c>
      <c r="E36" s="23" t="s">
        <v>22</v>
      </c>
      <c r="F36" s="23" t="s">
        <v>22</v>
      </c>
      <c r="G36" s="23" t="s">
        <v>23</v>
      </c>
      <c r="H36" s="23" t="s">
        <v>23</v>
      </c>
      <c r="I36" s="23" t="s">
        <v>24</v>
      </c>
      <c r="J36" s="19" t="s">
        <v>50</v>
      </c>
      <c r="K36" s="20">
        <v>4648060723.1999998</v>
      </c>
      <c r="L36" s="20">
        <v>0</v>
      </c>
      <c r="M36" s="20">
        <v>4648060723.1999998</v>
      </c>
      <c r="N36" s="20">
        <v>366924858.25999999</v>
      </c>
      <c r="O36" s="20">
        <v>1047805914.37</v>
      </c>
      <c r="P36" s="21">
        <v>3600254808.8300004</v>
      </c>
      <c r="Q36" s="2"/>
      <c r="R36" s="2"/>
      <c r="S36" s="2"/>
      <c r="T36" s="2"/>
    </row>
    <row r="37" spans="1:20" s="3" customFormat="1" x14ac:dyDescent="0.2">
      <c r="A37" s="61" t="s">
        <v>21</v>
      </c>
      <c r="B37" s="62" t="s">
        <v>26</v>
      </c>
      <c r="C37" s="62" t="s">
        <v>49</v>
      </c>
      <c r="D37" s="62" t="s">
        <v>49</v>
      </c>
      <c r="E37" s="62" t="s">
        <v>22</v>
      </c>
      <c r="F37" s="62" t="s">
        <v>22</v>
      </c>
      <c r="G37" s="62" t="s">
        <v>23</v>
      </c>
      <c r="H37" s="62" t="s">
        <v>23</v>
      </c>
      <c r="I37" s="62" t="s">
        <v>24</v>
      </c>
      <c r="J37" s="63" t="s">
        <v>51</v>
      </c>
      <c r="K37" s="64">
        <v>4648060723.1999998</v>
      </c>
      <c r="L37" s="64">
        <v>0</v>
      </c>
      <c r="M37" s="64">
        <v>4648060723.1999998</v>
      </c>
      <c r="N37" s="64">
        <v>366924858.25999999</v>
      </c>
      <c r="O37" s="64">
        <v>1047805914.37</v>
      </c>
      <c r="P37" s="65">
        <v>3600254808.8300004</v>
      </c>
      <c r="Q37" s="2"/>
      <c r="R37" s="2"/>
      <c r="S37" s="2"/>
      <c r="T37" s="2"/>
    </row>
    <row r="38" spans="1:20" x14ac:dyDescent="0.2">
      <c r="A38" s="57">
        <v>1</v>
      </c>
      <c r="B38" s="58" t="s">
        <v>26</v>
      </c>
      <c r="C38" s="58" t="s">
        <v>49</v>
      </c>
      <c r="D38" s="58" t="s">
        <v>49</v>
      </c>
      <c r="E38" s="58" t="s">
        <v>31</v>
      </c>
      <c r="F38" s="58" t="s">
        <v>22</v>
      </c>
      <c r="G38" s="58">
        <v>0</v>
      </c>
      <c r="H38" s="58" t="s">
        <v>23</v>
      </c>
      <c r="I38" s="58" t="s">
        <v>24</v>
      </c>
      <c r="J38" s="44" t="s">
        <v>52</v>
      </c>
      <c r="K38" s="35">
        <v>3360000000</v>
      </c>
      <c r="L38" s="35"/>
      <c r="M38" s="35">
        <v>3360000000</v>
      </c>
      <c r="N38" s="35">
        <v>114650479.7</v>
      </c>
      <c r="O38" s="35">
        <v>458732358.77999997</v>
      </c>
      <c r="P38" s="36">
        <v>2901267641.2200003</v>
      </c>
    </row>
    <row r="39" spans="1:20" x14ac:dyDescent="0.2">
      <c r="A39" s="57">
        <v>1</v>
      </c>
      <c r="B39" s="58" t="s">
        <v>26</v>
      </c>
      <c r="C39" s="58" t="s">
        <v>49</v>
      </c>
      <c r="D39" s="58" t="s">
        <v>49</v>
      </c>
      <c r="E39" s="58" t="s">
        <v>44</v>
      </c>
      <c r="F39" s="58" t="s">
        <v>22</v>
      </c>
      <c r="G39" s="58" t="s">
        <v>23</v>
      </c>
      <c r="H39" s="58" t="s">
        <v>23</v>
      </c>
      <c r="I39" s="58" t="s">
        <v>24</v>
      </c>
      <c r="J39" s="66" t="s">
        <v>53</v>
      </c>
      <c r="K39" s="35">
        <v>1288060723.2</v>
      </c>
      <c r="L39" s="35"/>
      <c r="M39" s="35">
        <v>1288060723.2</v>
      </c>
      <c r="N39" s="35">
        <v>252274378.56</v>
      </c>
      <c r="O39" s="35">
        <v>589073555.59000003</v>
      </c>
      <c r="P39" s="36">
        <v>698987167.61000001</v>
      </c>
    </row>
    <row r="40" spans="1:20" x14ac:dyDescent="0.2">
      <c r="A40" s="13"/>
      <c r="B40" s="14"/>
      <c r="C40" s="14"/>
      <c r="D40" s="14"/>
      <c r="E40" s="14"/>
      <c r="F40" s="14"/>
      <c r="G40" s="14"/>
      <c r="H40" s="14"/>
      <c r="I40" s="14"/>
      <c r="J40" s="44"/>
      <c r="K40" s="35"/>
      <c r="L40" s="35"/>
      <c r="M40" s="35"/>
      <c r="N40" s="35"/>
      <c r="O40" s="35"/>
      <c r="P40" s="31"/>
    </row>
    <row r="41" spans="1:20" s="3" customFormat="1" x14ac:dyDescent="0.2">
      <c r="A41" s="22">
        <v>1</v>
      </c>
      <c r="B41" s="23" t="s">
        <v>54</v>
      </c>
      <c r="C41" s="23">
        <v>0</v>
      </c>
      <c r="D41" s="23">
        <v>0</v>
      </c>
      <c r="E41" s="23" t="s">
        <v>22</v>
      </c>
      <c r="F41" s="23" t="s">
        <v>22</v>
      </c>
      <c r="G41" s="23" t="s">
        <v>23</v>
      </c>
      <c r="H41" s="23" t="s">
        <v>23</v>
      </c>
      <c r="I41" s="23" t="s">
        <v>24</v>
      </c>
      <c r="J41" s="47" t="s">
        <v>55</v>
      </c>
      <c r="K41" s="20">
        <v>372277993.26999998</v>
      </c>
      <c r="L41" s="20">
        <v>0</v>
      </c>
      <c r="M41" s="20">
        <v>372277993.26999998</v>
      </c>
      <c r="N41" s="20">
        <v>30162157.18</v>
      </c>
      <c r="O41" s="20">
        <v>125634869.32000001</v>
      </c>
      <c r="P41" s="21">
        <v>246643123.94999999</v>
      </c>
      <c r="Q41" s="2"/>
      <c r="R41" s="2"/>
      <c r="S41" s="2"/>
      <c r="T41" s="2"/>
    </row>
    <row r="42" spans="1:20" s="3" customFormat="1" x14ac:dyDescent="0.2">
      <c r="A42" s="22" t="s">
        <v>21</v>
      </c>
      <c r="B42" s="23" t="s">
        <v>54</v>
      </c>
      <c r="C42" s="23" t="s">
        <v>21</v>
      </c>
      <c r="D42" s="23" t="s">
        <v>23</v>
      </c>
      <c r="E42" s="23" t="s">
        <v>22</v>
      </c>
      <c r="F42" s="23" t="s">
        <v>22</v>
      </c>
      <c r="G42" s="23" t="s">
        <v>23</v>
      </c>
      <c r="H42" s="23" t="s">
        <v>23</v>
      </c>
      <c r="I42" s="23" t="s">
        <v>24</v>
      </c>
      <c r="J42" s="67" t="s">
        <v>56</v>
      </c>
      <c r="K42" s="20">
        <v>0</v>
      </c>
      <c r="L42" s="20">
        <v>0</v>
      </c>
      <c r="M42" s="20">
        <v>0</v>
      </c>
      <c r="N42" s="20">
        <v>1277419.0900000001</v>
      </c>
      <c r="O42" s="20">
        <v>4906240.2300000004</v>
      </c>
      <c r="P42" s="21">
        <v>-4906240.2300000004</v>
      </c>
      <c r="Q42" s="2"/>
      <c r="R42" s="2"/>
      <c r="S42" s="2"/>
      <c r="T42" s="2"/>
    </row>
    <row r="43" spans="1:20" s="3" customFormat="1" hidden="1" x14ac:dyDescent="0.2">
      <c r="A43" s="57">
        <v>1</v>
      </c>
      <c r="B43" s="58" t="s">
        <v>54</v>
      </c>
      <c r="C43" s="58">
        <v>1</v>
      </c>
      <c r="D43" s="58" t="s">
        <v>21</v>
      </c>
      <c r="E43" s="58" t="s">
        <v>22</v>
      </c>
      <c r="F43" s="58" t="s">
        <v>22</v>
      </c>
      <c r="G43" s="58">
        <v>0</v>
      </c>
      <c r="H43" s="58" t="s">
        <v>23</v>
      </c>
      <c r="I43" s="58" t="s">
        <v>24</v>
      </c>
      <c r="J43" s="34" t="s">
        <v>57</v>
      </c>
      <c r="K43" s="68"/>
      <c r="L43" s="68"/>
      <c r="M43" s="35">
        <v>0</v>
      </c>
      <c r="N43" s="35">
        <v>0</v>
      </c>
      <c r="O43" s="35">
        <v>0</v>
      </c>
      <c r="P43" s="36">
        <v>0</v>
      </c>
      <c r="Q43" s="2"/>
      <c r="R43" s="2"/>
      <c r="S43" s="2"/>
      <c r="T43" s="2"/>
    </row>
    <row r="44" spans="1:20" hidden="1" x14ac:dyDescent="0.2">
      <c r="A44" s="57">
        <v>1</v>
      </c>
      <c r="B44" s="58" t="s">
        <v>54</v>
      </c>
      <c r="C44" s="58">
        <v>1</v>
      </c>
      <c r="D44" s="58" t="s">
        <v>28</v>
      </c>
      <c r="E44" s="58" t="s">
        <v>22</v>
      </c>
      <c r="F44" s="58" t="s">
        <v>22</v>
      </c>
      <c r="G44" s="58">
        <v>0</v>
      </c>
      <c r="H44" s="58" t="s">
        <v>23</v>
      </c>
      <c r="I44" s="58" t="s">
        <v>24</v>
      </c>
      <c r="J44" s="69" t="s">
        <v>58</v>
      </c>
      <c r="K44" s="35"/>
      <c r="L44" s="35"/>
      <c r="M44" s="35">
        <v>0</v>
      </c>
      <c r="N44" s="35">
        <v>0</v>
      </c>
      <c r="O44" s="35">
        <v>0</v>
      </c>
      <c r="P44" s="36">
        <v>0</v>
      </c>
    </row>
    <row r="45" spans="1:20" x14ac:dyDescent="0.2">
      <c r="A45" s="57">
        <v>1</v>
      </c>
      <c r="B45" s="58" t="s">
        <v>54</v>
      </c>
      <c r="C45" s="58">
        <v>1</v>
      </c>
      <c r="D45" s="58" t="s">
        <v>59</v>
      </c>
      <c r="E45" s="58" t="s">
        <v>22</v>
      </c>
      <c r="F45" s="58" t="s">
        <v>22</v>
      </c>
      <c r="G45" s="58">
        <v>0</v>
      </c>
      <c r="H45" s="58" t="s">
        <v>23</v>
      </c>
      <c r="I45" s="58" t="s">
        <v>24</v>
      </c>
      <c r="J45" s="69" t="s">
        <v>60</v>
      </c>
      <c r="K45" s="35"/>
      <c r="L45" s="35"/>
      <c r="M45" s="35">
        <v>0</v>
      </c>
      <c r="N45" s="35">
        <v>0</v>
      </c>
      <c r="O45" s="35">
        <v>705517</v>
      </c>
      <c r="P45" s="36">
        <v>-705517</v>
      </c>
    </row>
    <row r="46" spans="1:20" x14ac:dyDescent="0.2">
      <c r="A46" s="57">
        <v>1</v>
      </c>
      <c r="B46" s="58" t="s">
        <v>54</v>
      </c>
      <c r="C46" s="58">
        <v>1</v>
      </c>
      <c r="D46" s="58" t="s">
        <v>61</v>
      </c>
      <c r="E46" s="58" t="s">
        <v>22</v>
      </c>
      <c r="F46" s="58" t="s">
        <v>22</v>
      </c>
      <c r="G46" s="58">
        <v>0</v>
      </c>
      <c r="H46" s="58" t="s">
        <v>23</v>
      </c>
      <c r="I46" s="58" t="s">
        <v>24</v>
      </c>
      <c r="J46" s="69" t="s">
        <v>62</v>
      </c>
      <c r="K46" s="35">
        <v>0</v>
      </c>
      <c r="L46" s="35"/>
      <c r="M46" s="35">
        <v>0</v>
      </c>
      <c r="N46" s="35">
        <v>1277419.0900000001</v>
      </c>
      <c r="O46" s="35">
        <v>4200723.2300000004</v>
      </c>
      <c r="P46" s="36">
        <v>-4200723.2300000004</v>
      </c>
    </row>
    <row r="47" spans="1:20" x14ac:dyDescent="0.2">
      <c r="A47" s="45"/>
      <c r="B47" s="46"/>
      <c r="C47" s="46"/>
      <c r="D47" s="46"/>
      <c r="E47" s="46"/>
      <c r="F47" s="46"/>
      <c r="G47" s="46"/>
      <c r="H47" s="46"/>
      <c r="I47" s="46"/>
      <c r="J47" s="29"/>
      <c r="K47" s="30"/>
      <c r="L47" s="30"/>
      <c r="M47" s="30"/>
      <c r="N47" s="30"/>
      <c r="O47" s="30"/>
      <c r="P47" s="31"/>
    </row>
    <row r="48" spans="1:20" ht="12" customHeight="1" x14ac:dyDescent="0.2">
      <c r="A48" s="70" t="s">
        <v>21</v>
      </c>
      <c r="B48" s="71" t="s">
        <v>54</v>
      </c>
      <c r="C48" s="71" t="s">
        <v>28</v>
      </c>
      <c r="D48" s="71" t="s">
        <v>23</v>
      </c>
      <c r="E48" s="71" t="s">
        <v>22</v>
      </c>
      <c r="F48" s="71" t="s">
        <v>22</v>
      </c>
      <c r="G48" s="71" t="s">
        <v>23</v>
      </c>
      <c r="H48" s="71" t="s">
        <v>23</v>
      </c>
      <c r="I48" s="71" t="s">
        <v>24</v>
      </c>
      <c r="J48" s="67" t="s">
        <v>63</v>
      </c>
      <c r="K48" s="20">
        <v>372277993.26999998</v>
      </c>
      <c r="L48" s="20">
        <v>0</v>
      </c>
      <c r="M48" s="20">
        <v>372277993.26999998</v>
      </c>
      <c r="N48" s="20">
        <v>28884738.09</v>
      </c>
      <c r="O48" s="20">
        <v>120728629.09</v>
      </c>
      <c r="P48" s="21">
        <v>251549364.17999998</v>
      </c>
    </row>
    <row r="49" spans="1:20" x14ac:dyDescent="0.2">
      <c r="A49" s="72">
        <v>1</v>
      </c>
      <c r="B49" s="73" t="s">
        <v>54</v>
      </c>
      <c r="C49" s="73" t="s">
        <v>28</v>
      </c>
      <c r="D49" s="73" t="s">
        <v>21</v>
      </c>
      <c r="E49" s="73" t="s">
        <v>22</v>
      </c>
      <c r="F49" s="73" t="s">
        <v>22</v>
      </c>
      <c r="G49" s="73">
        <v>0</v>
      </c>
      <c r="H49" s="73" t="s">
        <v>23</v>
      </c>
      <c r="I49" s="73" t="s">
        <v>24</v>
      </c>
      <c r="J49" s="74" t="s">
        <v>64</v>
      </c>
      <c r="K49" s="35">
        <v>372277993.26999998</v>
      </c>
      <c r="L49" s="35"/>
      <c r="M49" s="35">
        <v>372277993.26999998</v>
      </c>
      <c r="N49" s="35">
        <v>28884738.09</v>
      </c>
      <c r="O49" s="35">
        <v>120728629.09</v>
      </c>
      <c r="P49" s="36">
        <v>251549364.17999998</v>
      </c>
    </row>
    <row r="50" spans="1:20" x14ac:dyDescent="0.2">
      <c r="A50" s="75"/>
      <c r="B50" s="76"/>
      <c r="C50" s="76"/>
      <c r="D50" s="76"/>
      <c r="E50" s="76"/>
      <c r="F50" s="76"/>
      <c r="G50" s="76"/>
      <c r="H50" s="76"/>
      <c r="I50" s="76"/>
      <c r="J50" s="29"/>
      <c r="K50" s="30"/>
      <c r="L50" s="30"/>
      <c r="M50" s="30"/>
      <c r="N50" s="30"/>
      <c r="O50" s="30"/>
      <c r="P50" s="31"/>
    </row>
    <row r="51" spans="1:20" s="3" customFormat="1" x14ac:dyDescent="0.2">
      <c r="A51" s="22">
        <v>2</v>
      </c>
      <c r="B51" s="23">
        <v>0</v>
      </c>
      <c r="C51" s="23">
        <v>0</v>
      </c>
      <c r="D51" s="23">
        <v>0</v>
      </c>
      <c r="E51" s="23" t="s">
        <v>22</v>
      </c>
      <c r="F51" s="23" t="s">
        <v>22</v>
      </c>
      <c r="G51" s="23">
        <v>0</v>
      </c>
      <c r="H51" s="23" t="s">
        <v>23</v>
      </c>
      <c r="I51" s="23" t="s">
        <v>24</v>
      </c>
      <c r="J51" s="19" t="s">
        <v>65</v>
      </c>
      <c r="K51" s="20">
        <v>57801997393.489998</v>
      </c>
      <c r="L51" s="20">
        <v>0</v>
      </c>
      <c r="M51" s="20">
        <v>57801997393.489998</v>
      </c>
      <c r="N51" s="20">
        <v>16667190212.629999</v>
      </c>
      <c r="O51" s="20">
        <v>40490425049.830002</v>
      </c>
      <c r="P51" s="21">
        <v>17311572343.66</v>
      </c>
      <c r="Q51" s="2"/>
      <c r="R51" s="2"/>
      <c r="S51" s="2"/>
      <c r="T51" s="2"/>
    </row>
    <row r="52" spans="1:20" s="3" customFormat="1" x14ac:dyDescent="0.2">
      <c r="A52" s="49"/>
      <c r="B52" s="50"/>
      <c r="C52" s="50"/>
      <c r="D52" s="50"/>
      <c r="E52" s="50"/>
      <c r="F52" s="50"/>
      <c r="G52" s="50"/>
      <c r="H52" s="50"/>
      <c r="I52" s="50"/>
      <c r="J52" s="19"/>
      <c r="K52" s="20"/>
      <c r="L52" s="20"/>
      <c r="M52" s="20"/>
      <c r="N52" s="20"/>
      <c r="O52" s="20"/>
      <c r="P52" s="21"/>
      <c r="Q52" s="2"/>
      <c r="R52" s="2"/>
      <c r="S52" s="2"/>
      <c r="T52" s="2"/>
    </row>
    <row r="53" spans="1:20" s="3" customFormat="1" x14ac:dyDescent="0.2">
      <c r="A53" s="22">
        <v>2</v>
      </c>
      <c r="B53" s="23" t="s">
        <v>54</v>
      </c>
      <c r="C53" s="23">
        <v>0</v>
      </c>
      <c r="D53" s="23">
        <v>0</v>
      </c>
      <c r="E53" s="23" t="s">
        <v>22</v>
      </c>
      <c r="F53" s="23" t="s">
        <v>22</v>
      </c>
      <c r="G53" s="23">
        <v>0</v>
      </c>
      <c r="H53" s="23" t="s">
        <v>23</v>
      </c>
      <c r="I53" s="23" t="s">
        <v>24</v>
      </c>
      <c r="J53" s="47" t="s">
        <v>66</v>
      </c>
      <c r="K53" s="20">
        <v>57801997393.489998</v>
      </c>
      <c r="L53" s="20">
        <v>0</v>
      </c>
      <c r="M53" s="20">
        <v>57801997393.489998</v>
      </c>
      <c r="N53" s="20">
        <v>16667190212.629999</v>
      </c>
      <c r="O53" s="20">
        <v>40490425049.830002</v>
      </c>
      <c r="P53" s="21">
        <v>17311572343.66</v>
      </c>
      <c r="Q53" s="2"/>
      <c r="R53" s="2"/>
      <c r="S53" s="2"/>
      <c r="T53" s="2"/>
    </row>
    <row r="54" spans="1:20" s="3" customFormat="1" ht="14.25" customHeight="1" x14ac:dyDescent="0.2">
      <c r="A54" s="22">
        <v>2</v>
      </c>
      <c r="B54" s="23" t="s">
        <v>54</v>
      </c>
      <c r="C54" s="23" t="s">
        <v>21</v>
      </c>
      <c r="D54" s="23">
        <v>0</v>
      </c>
      <c r="E54" s="23" t="s">
        <v>22</v>
      </c>
      <c r="F54" s="23" t="s">
        <v>22</v>
      </c>
      <c r="G54" s="23" t="s">
        <v>23</v>
      </c>
      <c r="H54" s="23" t="s">
        <v>23</v>
      </c>
      <c r="I54" s="23" t="s">
        <v>24</v>
      </c>
      <c r="J54" s="47" t="s">
        <v>67</v>
      </c>
      <c r="K54" s="20">
        <v>57801997393.489998</v>
      </c>
      <c r="L54" s="20">
        <v>0</v>
      </c>
      <c r="M54" s="20">
        <v>57801997393.489998</v>
      </c>
      <c r="N54" s="20">
        <v>16667190212.629999</v>
      </c>
      <c r="O54" s="20">
        <v>40490425049.830002</v>
      </c>
      <c r="P54" s="21">
        <v>17311572343.66</v>
      </c>
      <c r="Q54" s="2"/>
      <c r="R54" s="2"/>
      <c r="S54" s="2"/>
      <c r="T54" s="2"/>
    </row>
    <row r="55" spans="1:20" s="3" customFormat="1" ht="14.25" customHeight="1" x14ac:dyDescent="0.2">
      <c r="A55" s="72" t="s">
        <v>28</v>
      </c>
      <c r="B55" s="73" t="s">
        <v>54</v>
      </c>
      <c r="C55" s="73" t="s">
        <v>21</v>
      </c>
      <c r="D55" s="73" t="s">
        <v>21</v>
      </c>
      <c r="E55" s="73" t="s">
        <v>22</v>
      </c>
      <c r="F55" s="73" t="s">
        <v>22</v>
      </c>
      <c r="G55" s="73" t="s">
        <v>23</v>
      </c>
      <c r="H55" s="73" t="s">
        <v>23</v>
      </c>
      <c r="I55" s="73" t="s">
        <v>24</v>
      </c>
      <c r="J55" s="34" t="s">
        <v>57</v>
      </c>
      <c r="K55" s="60"/>
      <c r="L55" s="68"/>
      <c r="M55" s="35">
        <v>0</v>
      </c>
      <c r="N55" s="35">
        <v>0</v>
      </c>
      <c r="O55" s="35">
        <v>0</v>
      </c>
      <c r="P55" s="36">
        <v>0</v>
      </c>
      <c r="Q55" s="2"/>
      <c r="R55" s="2"/>
      <c r="S55" s="2"/>
      <c r="T55" s="2"/>
    </row>
    <row r="56" spans="1:20" s="3" customFormat="1" ht="14.25" customHeight="1" x14ac:dyDescent="0.2">
      <c r="A56" s="57" t="s">
        <v>28</v>
      </c>
      <c r="B56" s="58" t="s">
        <v>54</v>
      </c>
      <c r="C56" s="58" t="s">
        <v>21</v>
      </c>
      <c r="D56" s="58" t="s">
        <v>28</v>
      </c>
      <c r="E56" s="58" t="s">
        <v>22</v>
      </c>
      <c r="F56" s="58" t="s">
        <v>22</v>
      </c>
      <c r="G56" s="58" t="s">
        <v>23</v>
      </c>
      <c r="H56" s="58" t="s">
        <v>23</v>
      </c>
      <c r="I56" s="58" t="s">
        <v>24</v>
      </c>
      <c r="J56" s="69" t="s">
        <v>68</v>
      </c>
      <c r="K56" s="35">
        <v>57776905400.519997</v>
      </c>
      <c r="L56" s="35"/>
      <c r="M56" s="35">
        <v>57776905400.519997</v>
      </c>
      <c r="N56" s="35">
        <v>16666843490</v>
      </c>
      <c r="O56" s="35">
        <v>40489686889.599998</v>
      </c>
      <c r="P56" s="36">
        <v>17287218510.919998</v>
      </c>
      <c r="Q56" s="2"/>
      <c r="R56" s="2"/>
      <c r="S56" s="2"/>
      <c r="T56" s="2"/>
    </row>
    <row r="57" spans="1:20" s="3" customFormat="1" ht="14.25" customHeight="1" x14ac:dyDescent="0.2">
      <c r="A57" s="57" t="s">
        <v>28</v>
      </c>
      <c r="B57" s="58" t="s">
        <v>54</v>
      </c>
      <c r="C57" s="58" t="s">
        <v>21</v>
      </c>
      <c r="D57" s="58" t="s">
        <v>26</v>
      </c>
      <c r="E57" s="58" t="s">
        <v>22</v>
      </c>
      <c r="F57" s="58" t="s">
        <v>22</v>
      </c>
      <c r="G57" s="58" t="s">
        <v>23</v>
      </c>
      <c r="H57" s="58" t="s">
        <v>23</v>
      </c>
      <c r="I57" s="58" t="s">
        <v>24</v>
      </c>
      <c r="J57" s="69" t="s">
        <v>69</v>
      </c>
      <c r="K57" s="35"/>
      <c r="L57" s="35"/>
      <c r="M57" s="35">
        <v>0</v>
      </c>
      <c r="N57" s="35">
        <v>0</v>
      </c>
      <c r="O57" s="35">
        <v>0</v>
      </c>
      <c r="P57" s="36">
        <v>0</v>
      </c>
      <c r="Q57" s="2"/>
      <c r="R57" s="2"/>
      <c r="S57" s="2"/>
      <c r="T57" s="2"/>
    </row>
    <row r="58" spans="1:20" s="3" customFormat="1" ht="14.25" customHeight="1" x14ac:dyDescent="0.2">
      <c r="A58" s="57" t="s">
        <v>28</v>
      </c>
      <c r="B58" s="58" t="s">
        <v>54</v>
      </c>
      <c r="C58" s="58" t="s">
        <v>21</v>
      </c>
      <c r="D58" s="58" t="s">
        <v>59</v>
      </c>
      <c r="E58" s="58" t="s">
        <v>22</v>
      </c>
      <c r="F58" s="58" t="s">
        <v>22</v>
      </c>
      <c r="G58" s="58" t="s">
        <v>23</v>
      </c>
      <c r="H58" s="58" t="s">
        <v>23</v>
      </c>
      <c r="I58" s="58" t="s">
        <v>24</v>
      </c>
      <c r="J58" s="69" t="s">
        <v>60</v>
      </c>
      <c r="K58" s="35"/>
      <c r="L58" s="35"/>
      <c r="M58" s="35">
        <v>0</v>
      </c>
      <c r="N58" s="35">
        <v>0</v>
      </c>
      <c r="O58" s="35">
        <v>0</v>
      </c>
      <c r="P58" s="36">
        <v>0</v>
      </c>
      <c r="Q58" s="2"/>
      <c r="R58" s="2"/>
      <c r="S58" s="2"/>
      <c r="T58" s="2"/>
    </row>
    <row r="59" spans="1:20" s="3" customFormat="1" ht="14.25" customHeight="1" x14ac:dyDescent="0.2">
      <c r="A59" s="57" t="s">
        <v>28</v>
      </c>
      <c r="B59" s="58" t="s">
        <v>54</v>
      </c>
      <c r="C59" s="58" t="s">
        <v>21</v>
      </c>
      <c r="D59" s="58" t="s">
        <v>61</v>
      </c>
      <c r="E59" s="58" t="s">
        <v>22</v>
      </c>
      <c r="F59" s="58" t="s">
        <v>22</v>
      </c>
      <c r="G59" s="58" t="s">
        <v>23</v>
      </c>
      <c r="H59" s="58" t="s">
        <v>23</v>
      </c>
      <c r="I59" s="58" t="s">
        <v>24</v>
      </c>
      <c r="J59" s="69" t="s">
        <v>62</v>
      </c>
      <c r="K59" s="35">
        <v>25091992.969999999</v>
      </c>
      <c r="L59" s="35"/>
      <c r="M59" s="35">
        <v>25091992.969999999</v>
      </c>
      <c r="N59" s="35">
        <v>346722.63</v>
      </c>
      <c r="O59" s="35">
        <v>738160.23</v>
      </c>
      <c r="P59" s="36">
        <v>24353832.739999998</v>
      </c>
      <c r="Q59" s="2"/>
      <c r="R59" s="2"/>
      <c r="S59" s="2"/>
      <c r="T59" s="2"/>
    </row>
    <row r="60" spans="1:20" s="3" customFormat="1" x14ac:dyDescent="0.2">
      <c r="A60" s="13"/>
      <c r="B60" s="14"/>
      <c r="C60" s="14"/>
      <c r="D60" s="14"/>
      <c r="E60" s="14"/>
      <c r="F60" s="14"/>
      <c r="G60" s="14"/>
      <c r="H60" s="14"/>
      <c r="I60" s="14"/>
      <c r="J60" s="63"/>
      <c r="K60" s="64"/>
      <c r="L60" s="30"/>
      <c r="M60" s="30"/>
      <c r="N60" s="64"/>
      <c r="O60" s="64"/>
      <c r="P60" s="65"/>
      <c r="Q60" s="2"/>
      <c r="R60" s="2"/>
      <c r="S60" s="2"/>
      <c r="T60" s="2"/>
    </row>
    <row r="61" spans="1:20" s="3" customFormat="1" x14ac:dyDescent="0.2">
      <c r="A61" s="22" t="s">
        <v>26</v>
      </c>
      <c r="B61" s="23" t="s">
        <v>23</v>
      </c>
      <c r="C61" s="23">
        <v>0</v>
      </c>
      <c r="D61" s="23">
        <v>0</v>
      </c>
      <c r="E61" s="23" t="s">
        <v>22</v>
      </c>
      <c r="F61" s="23" t="s">
        <v>22</v>
      </c>
      <c r="G61" s="23">
        <v>0</v>
      </c>
      <c r="H61" s="23" t="s">
        <v>23</v>
      </c>
      <c r="I61" s="23" t="s">
        <v>24</v>
      </c>
      <c r="J61" s="19" t="s">
        <v>70</v>
      </c>
      <c r="K61" s="20">
        <v>68892009222.470001</v>
      </c>
      <c r="L61" s="20">
        <v>0</v>
      </c>
      <c r="M61" s="20">
        <v>68892009222.470001</v>
      </c>
      <c r="N61" s="20">
        <v>0</v>
      </c>
      <c r="O61" s="20">
        <v>146543326611.06</v>
      </c>
      <c r="P61" s="21">
        <v>-77651317388.589996</v>
      </c>
      <c r="Q61" s="2"/>
      <c r="R61" s="2"/>
      <c r="S61" s="2"/>
      <c r="T61" s="2"/>
    </row>
    <row r="62" spans="1:20" s="3" customFormat="1" x14ac:dyDescent="0.2">
      <c r="A62" s="13"/>
      <c r="B62" s="14"/>
      <c r="C62" s="14"/>
      <c r="D62" s="14"/>
      <c r="E62" s="14"/>
      <c r="F62" s="14"/>
      <c r="G62" s="14"/>
      <c r="H62" s="14"/>
      <c r="I62" s="14"/>
      <c r="J62" s="63"/>
      <c r="K62" s="64"/>
      <c r="L62" s="64"/>
      <c r="M62" s="64"/>
      <c r="N62" s="64"/>
      <c r="O62" s="64"/>
      <c r="P62" s="65"/>
      <c r="Q62" s="2"/>
      <c r="R62" s="2"/>
      <c r="S62" s="2"/>
      <c r="T62" s="2"/>
    </row>
    <row r="63" spans="1:20" s="3" customFormat="1" x14ac:dyDescent="0.2">
      <c r="A63" s="22" t="s">
        <v>26</v>
      </c>
      <c r="B63" s="23" t="s">
        <v>26</v>
      </c>
      <c r="C63" s="23">
        <v>0</v>
      </c>
      <c r="D63" s="23">
        <v>0</v>
      </c>
      <c r="E63" s="23" t="s">
        <v>22</v>
      </c>
      <c r="F63" s="23" t="s">
        <v>22</v>
      </c>
      <c r="G63" s="23">
        <v>0</v>
      </c>
      <c r="H63" s="23" t="s">
        <v>23</v>
      </c>
      <c r="I63" s="23" t="s">
        <v>24</v>
      </c>
      <c r="J63" s="19" t="s">
        <v>71</v>
      </c>
      <c r="K63" s="20">
        <v>68892009222.470001</v>
      </c>
      <c r="L63" s="20">
        <v>0</v>
      </c>
      <c r="M63" s="20">
        <v>68892009222.470001</v>
      </c>
      <c r="N63" s="20">
        <v>0</v>
      </c>
      <c r="O63" s="20">
        <v>146543326611.06</v>
      </c>
      <c r="P63" s="21">
        <v>-77651317388.589996</v>
      </c>
      <c r="Q63" s="2"/>
      <c r="R63" s="2"/>
      <c r="S63" s="2"/>
      <c r="T63" s="2"/>
    </row>
    <row r="64" spans="1:20" x14ac:dyDescent="0.2">
      <c r="A64" s="72" t="s">
        <v>26</v>
      </c>
      <c r="B64" s="73" t="s">
        <v>26</v>
      </c>
      <c r="C64" s="73" t="s">
        <v>21</v>
      </c>
      <c r="D64" s="73" t="s">
        <v>23</v>
      </c>
      <c r="E64" s="73" t="s">
        <v>22</v>
      </c>
      <c r="F64" s="73" t="s">
        <v>22</v>
      </c>
      <c r="G64" s="73" t="s">
        <v>23</v>
      </c>
      <c r="H64" s="73" t="s">
        <v>23</v>
      </c>
      <c r="I64" s="73" t="s">
        <v>24</v>
      </c>
      <c r="J64" s="74" t="s">
        <v>72</v>
      </c>
      <c r="K64" s="35">
        <v>110250000</v>
      </c>
      <c r="L64" s="35"/>
      <c r="M64" s="35">
        <v>110250000</v>
      </c>
      <c r="N64" s="35">
        <v>0</v>
      </c>
      <c r="O64" s="35">
        <v>110250000</v>
      </c>
      <c r="P64" s="36">
        <v>0</v>
      </c>
    </row>
    <row r="65" spans="1:20" x14ac:dyDescent="0.2">
      <c r="A65" s="57" t="s">
        <v>26</v>
      </c>
      <c r="B65" s="58" t="s">
        <v>26</v>
      </c>
      <c r="C65" s="58" t="s">
        <v>28</v>
      </c>
      <c r="D65" s="58" t="s">
        <v>23</v>
      </c>
      <c r="E65" s="58" t="s">
        <v>22</v>
      </c>
      <c r="F65" s="58" t="s">
        <v>22</v>
      </c>
      <c r="G65" s="58" t="s">
        <v>23</v>
      </c>
      <c r="H65" s="58" t="s">
        <v>23</v>
      </c>
      <c r="I65" s="58" t="s">
        <v>24</v>
      </c>
      <c r="J65" s="69" t="s">
        <v>73</v>
      </c>
      <c r="K65" s="35">
        <v>68781759222.470001</v>
      </c>
      <c r="L65" s="35"/>
      <c r="M65" s="35">
        <v>68781759222.470001</v>
      </c>
      <c r="N65" s="35">
        <v>0</v>
      </c>
      <c r="O65" s="35">
        <v>146433076611.06</v>
      </c>
      <c r="P65" s="36">
        <v>-77651317388.589996</v>
      </c>
    </row>
    <row r="66" spans="1:20" x14ac:dyDescent="0.2">
      <c r="A66" s="57"/>
      <c r="B66" s="58"/>
      <c r="C66" s="58"/>
      <c r="D66" s="58"/>
      <c r="E66" s="58"/>
      <c r="F66" s="58"/>
      <c r="G66" s="58"/>
      <c r="H66" s="58"/>
      <c r="I66" s="58"/>
      <c r="J66" s="69"/>
      <c r="K66" s="35"/>
      <c r="L66" s="35"/>
      <c r="M66" s="35"/>
      <c r="N66" s="35"/>
      <c r="O66" s="35"/>
      <c r="P66" s="36"/>
    </row>
    <row r="67" spans="1:20" x14ac:dyDescent="0.2">
      <c r="A67" s="77"/>
      <c r="B67" s="19"/>
      <c r="C67" s="19"/>
      <c r="D67" s="19"/>
      <c r="E67" s="19"/>
      <c r="F67" s="19"/>
      <c r="G67" s="19"/>
      <c r="H67" s="19"/>
      <c r="I67" s="19"/>
      <c r="J67" s="19" t="s">
        <v>74</v>
      </c>
      <c r="K67" s="20">
        <v>142535891286.29001</v>
      </c>
      <c r="L67" s="20">
        <v>0</v>
      </c>
      <c r="M67" s="20">
        <v>142535891286.29001</v>
      </c>
      <c r="N67" s="20">
        <v>18280603330.369999</v>
      </c>
      <c r="O67" s="20">
        <v>192829608412.95001</v>
      </c>
      <c r="P67" s="21">
        <v>-50293717126.659996</v>
      </c>
    </row>
    <row r="68" spans="1:20" s="3" customFormat="1" x14ac:dyDescent="0.2">
      <c r="A68" s="4"/>
      <c r="B68" s="4"/>
      <c r="C68" s="4"/>
      <c r="D68" s="4"/>
      <c r="E68" s="4"/>
      <c r="F68" s="4"/>
      <c r="G68" s="4"/>
      <c r="H68" s="4"/>
      <c r="I68" s="4"/>
      <c r="J68" s="78"/>
      <c r="K68" s="27"/>
      <c r="L68" s="27"/>
      <c r="M68" s="27"/>
      <c r="N68" s="27"/>
      <c r="O68" s="27"/>
      <c r="P68" s="60"/>
      <c r="Q68" s="2"/>
      <c r="R68" s="2"/>
      <c r="S68" s="2"/>
      <c r="T68" s="2"/>
    </row>
    <row r="69" spans="1:20" s="3" customFormat="1" x14ac:dyDescent="0.2">
      <c r="A69" s="3" t="s">
        <v>75</v>
      </c>
      <c r="B69" s="4"/>
      <c r="C69" s="4"/>
      <c r="D69" s="4"/>
      <c r="E69" s="4"/>
      <c r="F69" s="4"/>
      <c r="G69" s="4"/>
      <c r="H69" s="4"/>
      <c r="I69" s="4"/>
      <c r="J69" s="78"/>
      <c r="K69" s="27"/>
      <c r="L69" s="27"/>
      <c r="N69" s="27"/>
      <c r="O69" s="27"/>
      <c r="P69" s="27"/>
      <c r="Q69" s="2"/>
      <c r="R69" s="2"/>
      <c r="S69" s="2"/>
      <c r="T69" s="2"/>
    </row>
  </sheetData>
  <mergeCells count="8">
    <mergeCell ref="O7:O9"/>
    <mergeCell ref="P7:P9"/>
    <mergeCell ref="A7:I8"/>
    <mergeCell ref="J7:J9"/>
    <mergeCell ref="K7:K9"/>
    <mergeCell ref="L7:L9"/>
    <mergeCell ref="M7:M9"/>
    <mergeCell ref="N7:N9"/>
  </mergeCells>
  <printOptions horizontalCentered="1"/>
  <pageMargins left="0.15748031496062992" right="0.15748031496062992" top="1.1811023622047245" bottom="0.31496062992125984" header="0" footer="0.23622047244094491"/>
  <pageSetup scale="63" orientation="landscape" r:id="rId1"/>
  <headerFooter alignWithMargins="0">
    <oddFooter>&amp;R&amp;14 4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3"/>
  </sheetPr>
  <dimension ref="A1:M316"/>
  <sheetViews>
    <sheetView showGridLines="0" tabSelected="1" topLeftCell="A32" zoomScaleNormal="100" workbookViewId="0"/>
  </sheetViews>
  <sheetFormatPr baseColWidth="10" defaultColWidth="9.140625" defaultRowHeight="12.75" x14ac:dyDescent="0.2"/>
  <cols>
    <col min="1" max="1" width="10.140625" style="249" customWidth="1"/>
    <col min="2" max="2" width="70.7109375" style="250" customWidth="1"/>
    <col min="3" max="3" width="17.42578125" style="83" customWidth="1"/>
    <col min="4" max="4" width="17.5703125" style="84" customWidth="1"/>
    <col min="5" max="5" width="17.28515625" style="83" customWidth="1"/>
    <col min="6" max="7" width="17.5703125" style="84" customWidth="1"/>
    <col min="8" max="8" width="18.5703125" style="85" customWidth="1"/>
    <col min="9" max="9" width="16.140625" style="85" customWidth="1"/>
    <col min="14" max="16384" width="9.140625" style="80"/>
  </cols>
  <sheetData>
    <row r="1" spans="1:13" ht="12.75" customHeight="1" x14ac:dyDescent="0.2">
      <c r="A1" s="82" t="s">
        <v>0</v>
      </c>
      <c r="B1" s="80"/>
    </row>
    <row r="2" spans="1:13" ht="12.75" customHeight="1" x14ac:dyDescent="0.2">
      <c r="A2" s="82" t="s">
        <v>1</v>
      </c>
      <c r="B2" s="80"/>
    </row>
    <row r="3" spans="1:13" ht="12.75" customHeight="1" x14ac:dyDescent="0.2">
      <c r="A3" s="81" t="s">
        <v>2</v>
      </c>
      <c r="B3" s="80"/>
    </row>
    <row r="4" spans="1:13" ht="12.75" hidden="1" customHeight="1" x14ac:dyDescent="0.2">
      <c r="A4" s="81" t="s">
        <v>1</v>
      </c>
      <c r="B4" s="80"/>
    </row>
    <row r="5" spans="1:13" ht="12.75" customHeight="1" x14ac:dyDescent="0.2">
      <c r="A5" s="87" t="s">
        <v>76</v>
      </c>
      <c r="B5" s="80"/>
    </row>
    <row r="6" spans="1:13" ht="12.75" customHeight="1" x14ac:dyDescent="0.2">
      <c r="A6" s="82" t="s">
        <v>77</v>
      </c>
      <c r="B6" s="87"/>
    </row>
    <row r="7" spans="1:13" ht="13.5" customHeight="1" x14ac:dyDescent="0.2">
      <c r="A7" s="82" t="s">
        <v>4</v>
      </c>
      <c r="B7" s="80"/>
      <c r="C7" s="88"/>
      <c r="D7" s="89"/>
      <c r="E7" s="88"/>
    </row>
    <row r="8" spans="1:13" ht="12.75" customHeight="1" x14ac:dyDescent="0.2">
      <c r="A8" s="82" t="s">
        <v>5</v>
      </c>
      <c r="B8" s="87"/>
      <c r="C8" s="80"/>
      <c r="D8" s="90"/>
      <c r="E8" s="91"/>
      <c r="G8" s="90"/>
    </row>
    <row r="9" spans="1:13" ht="12.75" customHeight="1" x14ac:dyDescent="0.2">
      <c r="A9" s="81"/>
      <c r="B9" s="87"/>
    </row>
    <row r="10" spans="1:13" s="87" customFormat="1" ht="12.75" customHeight="1" x14ac:dyDescent="0.2">
      <c r="A10" s="92" t="s">
        <v>78</v>
      </c>
      <c r="B10" s="93"/>
      <c r="C10" s="94" t="s">
        <v>10</v>
      </c>
      <c r="D10" s="95" t="s">
        <v>79</v>
      </c>
      <c r="E10" s="94" t="s">
        <v>80</v>
      </c>
      <c r="F10" s="95" t="s">
        <v>81</v>
      </c>
      <c r="G10" s="95" t="s">
        <v>82</v>
      </c>
      <c r="H10" s="96" t="s">
        <v>83</v>
      </c>
      <c r="I10" s="97"/>
      <c r="J10"/>
      <c r="K10"/>
      <c r="L10"/>
      <c r="M10"/>
    </row>
    <row r="11" spans="1:13" s="87" customFormat="1" ht="12.75" customHeight="1" x14ac:dyDescent="0.2">
      <c r="A11" s="98"/>
      <c r="B11" s="99"/>
      <c r="C11" s="100"/>
      <c r="D11" s="101"/>
      <c r="E11" s="100"/>
      <c r="F11" s="101"/>
      <c r="G11" s="101"/>
      <c r="H11" s="94" t="s">
        <v>84</v>
      </c>
      <c r="I11" s="94" t="s">
        <v>85</v>
      </c>
      <c r="J11"/>
      <c r="K11"/>
      <c r="L11"/>
      <c r="M11"/>
    </row>
    <row r="12" spans="1:13" s="87" customFormat="1" x14ac:dyDescent="0.2">
      <c r="A12" s="102"/>
      <c r="B12" s="103"/>
      <c r="C12" s="104"/>
      <c r="D12" s="105"/>
      <c r="E12" s="104"/>
      <c r="F12" s="105"/>
      <c r="G12" s="105"/>
      <c r="H12" s="104"/>
      <c r="I12" s="104"/>
      <c r="J12"/>
      <c r="K12"/>
      <c r="L12"/>
      <c r="M12"/>
    </row>
    <row r="13" spans="1:13" s="87" customFormat="1" hidden="1" x14ac:dyDescent="0.2">
      <c r="A13" s="106"/>
      <c r="B13" s="107"/>
      <c r="C13" s="108"/>
      <c r="D13" s="109"/>
      <c r="E13" s="108"/>
      <c r="F13" s="109"/>
      <c r="G13" s="109"/>
      <c r="H13" s="110"/>
      <c r="I13" s="110"/>
      <c r="J13"/>
      <c r="K13"/>
      <c r="L13"/>
      <c r="M13"/>
    </row>
    <row r="14" spans="1:13" s="87" customFormat="1" hidden="1" x14ac:dyDescent="0.2">
      <c r="A14" s="111"/>
      <c r="B14" s="112"/>
      <c r="C14" s="113"/>
      <c r="D14" s="114"/>
      <c r="E14" s="113"/>
      <c r="F14" s="114"/>
      <c r="G14" s="114"/>
      <c r="H14" s="115"/>
      <c r="I14" s="115"/>
      <c r="J14"/>
      <c r="K14"/>
      <c r="L14"/>
      <c r="M14"/>
    </row>
    <row r="15" spans="1:13" s="87" customFormat="1" x14ac:dyDescent="0.2">
      <c r="A15" s="116" t="s">
        <v>86</v>
      </c>
      <c r="B15" s="117" t="s">
        <v>87</v>
      </c>
      <c r="C15" s="118">
        <f>SUM(C16+C20+C25+C31+C37+C42)</f>
        <v>4330418759.96</v>
      </c>
      <c r="D15" s="119">
        <f>+D16+D20+D25+D31+D37+D42</f>
        <v>179681580.19</v>
      </c>
      <c r="E15" s="120">
        <f>+E16+E20+E25+E31+E37+E42</f>
        <v>4510100340.1499996</v>
      </c>
      <c r="F15" s="121">
        <f>+F16+F20+F25+F31+F37+F42</f>
        <v>273710684.31999999</v>
      </c>
      <c r="G15" s="121">
        <f>+G16+G20+G25+G31+G37+G42</f>
        <v>1328865827.6100001</v>
      </c>
      <c r="H15" s="120">
        <f>+H16+H20+H25+H31+H37+H42</f>
        <v>3181234512.54</v>
      </c>
      <c r="I15" s="122">
        <f>IF(E15=0,0,+H15/E15)</f>
        <v>0.70535781304461986</v>
      </c>
      <c r="J15"/>
      <c r="K15"/>
      <c r="L15"/>
      <c r="M15"/>
    </row>
    <row r="16" spans="1:13" ht="15" customHeight="1" x14ac:dyDescent="0.2">
      <c r="A16" s="123" t="s">
        <v>88</v>
      </c>
      <c r="B16" s="124" t="s">
        <v>89</v>
      </c>
      <c r="C16" s="118">
        <f t="shared" ref="C16:H16" si="0">SUM(C17:C19)</f>
        <v>1735205790.26</v>
      </c>
      <c r="D16" s="119">
        <f>SUM(D17:D19)</f>
        <v>102789017.41</v>
      </c>
      <c r="E16" s="120">
        <f>SUM(E17:E19)</f>
        <v>1837994807.6700001</v>
      </c>
      <c r="F16" s="121">
        <f>SUM(F17:F19)</f>
        <v>126293895.31999999</v>
      </c>
      <c r="G16" s="121">
        <f t="shared" si="0"/>
        <v>508903114.69</v>
      </c>
      <c r="H16" s="120">
        <f t="shared" si="0"/>
        <v>1329091692.98</v>
      </c>
      <c r="I16" s="125">
        <f>IF(E16=0,0,+H16/E16)</f>
        <v>0.72312048294895381</v>
      </c>
    </row>
    <row r="17" spans="1:13" ht="15" customHeight="1" x14ac:dyDescent="0.2">
      <c r="A17" s="126" t="s">
        <v>90</v>
      </c>
      <c r="B17" s="127" t="s">
        <v>91</v>
      </c>
      <c r="C17" s="128">
        <f>SUM('[7]Presu-Unidades Ejec.-2018'!C17)</f>
        <v>1592703904.8</v>
      </c>
      <c r="D17" s="129">
        <v>102789017.41</v>
      </c>
      <c r="E17" s="128">
        <f>+C17+D17</f>
        <v>1695492922.21</v>
      </c>
      <c r="F17" s="130">
        <f>+'[7]Total Programa Mensual'!H17+'[7]Total Programa Mensual'!U17+'[7]Total Programa Mensual'!AH17+'[7]Total Programa Mensual'!AU17+'[7]Total Programa Mensual'!BH17</f>
        <v>118166553.89</v>
      </c>
      <c r="G17" s="130">
        <f>SUM('[7]Total Programa Mensual'!C17)</f>
        <v>469344849.44999999</v>
      </c>
      <c r="H17" s="131">
        <f>SUM(E17-G17)</f>
        <v>1226148072.76</v>
      </c>
      <c r="I17" s="132">
        <f>IF(E17=0,0,+H17/E17)</f>
        <v>0.72318088545115844</v>
      </c>
    </row>
    <row r="18" spans="1:13" ht="12.75" customHeight="1" x14ac:dyDescent="0.2">
      <c r="A18" s="126" t="s">
        <v>92</v>
      </c>
      <c r="B18" s="127" t="s">
        <v>93</v>
      </c>
      <c r="C18" s="128">
        <f>SUM('[7]Presu-Unidades Ejec.-2018'!C18)</f>
        <v>116647485.45999999</v>
      </c>
      <c r="D18" s="133"/>
      <c r="E18" s="128">
        <f>+C18+D18</f>
        <v>116647485.45999999</v>
      </c>
      <c r="F18" s="130">
        <f>+'[7]Total Programa Mensual'!H18+'[7]Total Programa Mensual'!U18+'[7]Total Programa Mensual'!AH18+'[7]Total Programa Mensual'!AU18+'[7]Total Programa Mensual'!BH18</f>
        <v>7586870.1099999994</v>
      </c>
      <c r="G18" s="130">
        <f>SUM('[7]Total Programa Mensual'!C18)</f>
        <v>32012703.75</v>
      </c>
      <c r="H18" s="131">
        <f>SUM(E18-G18)</f>
        <v>84634781.709999993</v>
      </c>
      <c r="I18" s="132">
        <f>IF(E18=0,0,+H18/E18)</f>
        <v>0.72556027569940551</v>
      </c>
    </row>
    <row r="19" spans="1:13" s="87" customFormat="1" ht="12" customHeight="1" x14ac:dyDescent="0.2">
      <c r="A19" s="126" t="s">
        <v>94</v>
      </c>
      <c r="B19" s="127" t="s">
        <v>95</v>
      </c>
      <c r="C19" s="128">
        <f>SUM('[7]Presu-Unidades Ejec.-2018'!C19)</f>
        <v>25854400</v>
      </c>
      <c r="D19" s="129"/>
      <c r="E19" s="128">
        <f>+C19+D19</f>
        <v>25854400</v>
      </c>
      <c r="F19" s="130">
        <f>+'[7]Total Programa Mensual'!H19+'[7]Total Programa Mensual'!U19+'[7]Total Programa Mensual'!AH19+'[7]Total Programa Mensual'!AU19+'[7]Total Programa Mensual'!BH19</f>
        <v>540471.31999999995</v>
      </c>
      <c r="G19" s="130">
        <f>SUM('[7]Total Programa Mensual'!C19)</f>
        <v>7545561.4900000002</v>
      </c>
      <c r="H19" s="131">
        <f>SUM(E19-G19)</f>
        <v>18308838.509999998</v>
      </c>
      <c r="I19" s="132">
        <f t="shared" ref="I19:I29" si="1">IF(E19=0,0,+H19/E19)</f>
        <v>0.70815174631784139</v>
      </c>
      <c r="J19"/>
      <c r="K19"/>
      <c r="L19"/>
      <c r="M19"/>
    </row>
    <row r="20" spans="1:13" ht="15" customHeight="1" x14ac:dyDescent="0.2">
      <c r="A20" s="123" t="s">
        <v>96</v>
      </c>
      <c r="B20" s="124" t="s">
        <v>97</v>
      </c>
      <c r="C20" s="134">
        <f t="shared" ref="C20:H20" si="2">SUM(C21:C24)</f>
        <v>181227162.88999999</v>
      </c>
      <c r="D20" s="135">
        <f>SUM(D21:D24)</f>
        <v>0</v>
      </c>
      <c r="E20" s="136">
        <f t="shared" si="2"/>
        <v>181227162.88999999</v>
      </c>
      <c r="F20" s="137">
        <f>SUM(F21:F24)</f>
        <v>10878229.57</v>
      </c>
      <c r="G20" s="137">
        <f t="shared" si="2"/>
        <v>31415488.440000001</v>
      </c>
      <c r="H20" s="136">
        <f t="shared" si="2"/>
        <v>149811674.44999999</v>
      </c>
      <c r="I20" s="138">
        <f t="shared" si="1"/>
        <v>0.8266513256676189</v>
      </c>
    </row>
    <row r="21" spans="1:13" ht="15" customHeight="1" x14ac:dyDescent="0.2">
      <c r="A21" s="126" t="s">
        <v>98</v>
      </c>
      <c r="B21" s="127" t="s">
        <v>99</v>
      </c>
      <c r="C21" s="128">
        <f>SUM('[7]Presu-Unidades Ejec.-2018'!C21)</f>
        <v>22696096.100000001</v>
      </c>
      <c r="D21" s="129"/>
      <c r="E21" s="128">
        <f>+C21+D21</f>
        <v>22696096.100000001</v>
      </c>
      <c r="F21" s="130">
        <f>+'[7]Total Programa Mensual'!H21+'[7]Total Programa Mensual'!U21+'[7]Total Programa Mensual'!AH21+'[7]Total Programa Mensual'!AU21+'[7]Total Programa Mensual'!BH21</f>
        <v>550799.57000000007</v>
      </c>
      <c r="G21" s="130">
        <f>SUM('[7]Total Programa Mensual'!C21)</f>
        <v>2749608.44</v>
      </c>
      <c r="H21" s="131">
        <f>SUM(E21-G21)</f>
        <v>19946487.66</v>
      </c>
      <c r="I21" s="132">
        <f t="shared" si="1"/>
        <v>0.87885103993721625</v>
      </c>
    </row>
    <row r="22" spans="1:13" ht="15" customHeight="1" x14ac:dyDescent="0.2">
      <c r="A22" s="126" t="s">
        <v>100</v>
      </c>
      <c r="B22" s="127" t="s">
        <v>101</v>
      </c>
      <c r="C22" s="128">
        <f>SUM('[7]Presu-Unidades Ejec.-2018'!C22)</f>
        <v>15837306.789999999</v>
      </c>
      <c r="D22" s="129"/>
      <c r="E22" s="128">
        <f>+C22+D22</f>
        <v>15837306.789999999</v>
      </c>
      <c r="F22" s="130">
        <f>+'[7]Total Programa Mensual'!H22+'[7]Total Programa Mensual'!U22+'[7]Total Programa Mensual'!AH22+'[7]Total Programa Mensual'!AU22+'[7]Total Programa Mensual'!BH22</f>
        <v>0</v>
      </c>
      <c r="G22" s="130">
        <f>SUM('[7]Total Programa Mensual'!C22)</f>
        <v>0</v>
      </c>
      <c r="H22" s="131">
        <f>SUM(E22-G22)</f>
        <v>15837306.789999999</v>
      </c>
      <c r="I22" s="132">
        <f t="shared" si="1"/>
        <v>1</v>
      </c>
    </row>
    <row r="23" spans="1:13" ht="15" hidden="1" customHeight="1" x14ac:dyDescent="0.2">
      <c r="A23" s="126" t="s">
        <v>102</v>
      </c>
      <c r="B23" s="127" t="s">
        <v>103</v>
      </c>
      <c r="C23" s="128">
        <f>SUM('[7]Presu-Unidades Ejec.-2018'!C23)</f>
        <v>0</v>
      </c>
      <c r="D23" s="129"/>
      <c r="E23" s="128">
        <f>+C23+D23</f>
        <v>0</v>
      </c>
      <c r="F23" s="130">
        <f>+'[7]Total Programa Mensual'!H23+'[7]Total Programa Mensual'!U23+'[7]Total Programa Mensual'!AH23+'[7]Total Programa Mensual'!AU23+'[7]Total Programa Mensual'!BH23</f>
        <v>0</v>
      </c>
      <c r="G23" s="130">
        <f>SUM('[7]Total Programa Mensual'!C23)</f>
        <v>0</v>
      </c>
      <c r="H23" s="131">
        <f>SUM(E23-G23)</f>
        <v>0</v>
      </c>
      <c r="I23" s="132">
        <f t="shared" si="1"/>
        <v>0</v>
      </c>
    </row>
    <row r="24" spans="1:13" s="87" customFormat="1" ht="13.5" customHeight="1" x14ac:dyDescent="0.2">
      <c r="A24" s="126" t="s">
        <v>104</v>
      </c>
      <c r="B24" s="127" t="s">
        <v>105</v>
      </c>
      <c r="C24" s="128">
        <f>SUM('[7]Presu-Unidades Ejec.-2018'!C24)</f>
        <v>142693760</v>
      </c>
      <c r="D24" s="129"/>
      <c r="E24" s="128">
        <f>+C24+D24</f>
        <v>142693760</v>
      </c>
      <c r="F24" s="130">
        <f>+'[7]Total Programa Mensual'!H24+'[7]Total Programa Mensual'!U24+'[7]Total Programa Mensual'!AH24+'[7]Total Programa Mensual'!AU24+'[7]Total Programa Mensual'!BH24</f>
        <v>10327430</v>
      </c>
      <c r="G24" s="130">
        <f>SUM('[7]Total Programa Mensual'!C24)</f>
        <v>28665880</v>
      </c>
      <c r="H24" s="131">
        <f>SUM(E24-G24)</f>
        <v>114027880</v>
      </c>
      <c r="I24" s="132">
        <f t="shared" si="1"/>
        <v>0.79910908507842249</v>
      </c>
      <c r="J24"/>
      <c r="K24"/>
      <c r="L24"/>
      <c r="M24"/>
    </row>
    <row r="25" spans="1:13" s="87" customFormat="1" ht="15" customHeight="1" x14ac:dyDescent="0.2">
      <c r="A25" s="123" t="s">
        <v>106</v>
      </c>
      <c r="B25" s="124" t="s">
        <v>107</v>
      </c>
      <c r="C25" s="134">
        <f t="shared" ref="C25:H25" si="3">SUM(C26:C30)</f>
        <v>1466839459.28</v>
      </c>
      <c r="D25" s="135">
        <f>SUM(D26:D30)</f>
        <v>36255954.240000002</v>
      </c>
      <c r="E25" s="136">
        <f t="shared" si="3"/>
        <v>1503095413.52</v>
      </c>
      <c r="F25" s="139">
        <f>SUM(F26:F29)</f>
        <v>73987709.120000005</v>
      </c>
      <c r="G25" s="137">
        <f t="shared" si="3"/>
        <v>482480347.34000003</v>
      </c>
      <c r="H25" s="136">
        <f t="shared" si="3"/>
        <v>1020615066.1799998</v>
      </c>
      <c r="I25" s="138">
        <f t="shared" si="1"/>
        <v>0.67900883536720313</v>
      </c>
      <c r="J25"/>
      <c r="K25"/>
      <c r="L25"/>
      <c r="M25"/>
    </row>
    <row r="26" spans="1:13" ht="15" customHeight="1" x14ac:dyDescent="0.2">
      <c r="A26" s="126" t="s">
        <v>108</v>
      </c>
      <c r="B26" s="127" t="s">
        <v>109</v>
      </c>
      <c r="C26" s="128">
        <f>SUM('[7]Presu-Unidades Ejec.-2018'!C26)</f>
        <v>771868633.61000001</v>
      </c>
      <c r="D26" s="129">
        <v>17988078.050000001</v>
      </c>
      <c r="E26" s="128">
        <f>+C26+D26</f>
        <v>789856711.65999997</v>
      </c>
      <c r="F26" s="130">
        <f>+'[7]Total Programa Mensual'!H26+'[7]Total Programa Mensual'!U26+'[7]Total Programa Mensual'!AH26+'[7]Total Programa Mensual'!AU26+'[7]Total Programa Mensual'!BH26</f>
        <v>55013483.480000004</v>
      </c>
      <c r="G26" s="130">
        <f>SUM('[7]Total Programa Mensual'!C26)</f>
        <v>221066068.55000001</v>
      </c>
      <c r="H26" s="131">
        <f>SUM(E26-G26)</f>
        <v>568790643.1099999</v>
      </c>
      <c r="I26" s="132">
        <f t="shared" si="1"/>
        <v>0.72011876928234586</v>
      </c>
    </row>
    <row r="27" spans="1:13" ht="15" customHeight="1" x14ac:dyDescent="0.2">
      <c r="A27" s="126" t="s">
        <v>110</v>
      </c>
      <c r="B27" s="127" t="s">
        <v>111</v>
      </c>
      <c r="C27" s="128">
        <f>SUM('[7]Presu-Unidades Ejec.-2018'!C27)</f>
        <v>221563249.62</v>
      </c>
      <c r="D27" s="129">
        <v>7456058.4699999997</v>
      </c>
      <c r="E27" s="128">
        <f>+C27+D27</f>
        <v>229019308.09</v>
      </c>
      <c r="F27" s="130">
        <f>+'[7]Total Programa Mensual'!H27+'[7]Total Programa Mensual'!U27+'[7]Total Programa Mensual'!AH27+'[7]Total Programa Mensual'!AU27+'[7]Total Programa Mensual'!BH27</f>
        <v>18104581.560000002</v>
      </c>
      <c r="G27" s="130">
        <f>SUM('[7]Total Programa Mensual'!C27)</f>
        <v>72418326.379999995</v>
      </c>
      <c r="H27" s="131">
        <f>SUM(E27-G27)</f>
        <v>156600981.71000001</v>
      </c>
      <c r="I27" s="132">
        <f t="shared" si="1"/>
        <v>0.683789428131793</v>
      </c>
    </row>
    <row r="28" spans="1:13" ht="15" customHeight="1" x14ac:dyDescent="0.2">
      <c r="A28" s="126" t="s">
        <v>112</v>
      </c>
      <c r="B28" s="127" t="s">
        <v>113</v>
      </c>
      <c r="C28" s="128">
        <f>SUM('[7]Presu-Unidades Ejec.-2018'!C28)</f>
        <v>249275280.96000001</v>
      </c>
      <c r="D28" s="129">
        <f>10681821.72+9996</f>
        <v>10691817.720000001</v>
      </c>
      <c r="E28" s="128">
        <f>+C28+D28</f>
        <v>259967098.68000001</v>
      </c>
      <c r="F28" s="130">
        <f>+'[7]Total Programa Mensual'!H28+'[7]Total Programa Mensual'!U28+'[7]Total Programa Mensual'!AH28+'[7]Total Programa Mensual'!AU28+'[7]Total Programa Mensual'!BH28</f>
        <v>465064.66</v>
      </c>
      <c r="G28" s="130">
        <f>SUM('[7]Total Programa Mensual'!C28)</f>
        <v>1558997.89</v>
      </c>
      <c r="H28" s="131">
        <f>SUM(E28-G28)</f>
        <v>258408100.79000002</v>
      </c>
      <c r="I28" s="132">
        <f t="shared" si="1"/>
        <v>0.99400309539970289</v>
      </c>
    </row>
    <row r="29" spans="1:13" ht="15" customHeight="1" x14ac:dyDescent="0.2">
      <c r="A29" s="126" t="s">
        <v>114</v>
      </c>
      <c r="B29" s="127" t="s">
        <v>115</v>
      </c>
      <c r="C29" s="128">
        <f>SUM('[7]Presu-Unidades Ejec.-2018'!C29)</f>
        <v>224132295.09</v>
      </c>
      <c r="D29" s="129">
        <v>120000</v>
      </c>
      <c r="E29" s="128">
        <f>+C29+D29</f>
        <v>224252295.09</v>
      </c>
      <c r="F29" s="130">
        <f>+'[7]Total Programa Mensual'!H29+'[7]Total Programa Mensual'!U29+'[7]Total Programa Mensual'!AH29+'[7]Total Programa Mensual'!AU29+'[7]Total Programa Mensual'!BH29</f>
        <v>404579.42</v>
      </c>
      <c r="G29" s="130">
        <f>SUM('[7]Total Programa Mensual'!C29)</f>
        <v>187436954.52000001</v>
      </c>
      <c r="H29" s="131">
        <f>SUM(E29-G29)</f>
        <v>36815340.569999993</v>
      </c>
      <c r="I29" s="132">
        <f t="shared" si="1"/>
        <v>0.16416929224837926</v>
      </c>
    </row>
    <row r="30" spans="1:13" s="87" customFormat="1" ht="13.5" hidden="1" customHeight="1" x14ac:dyDescent="0.2">
      <c r="A30" s="126" t="s">
        <v>116</v>
      </c>
      <c r="B30" s="127" t="s">
        <v>117</v>
      </c>
      <c r="C30" s="128">
        <f>SUM('[7]Presu-Unidades Ejec.-2018'!C30)</f>
        <v>0</v>
      </c>
      <c r="D30" s="133"/>
      <c r="E30" s="128">
        <f>+C30-D30</f>
        <v>0</v>
      </c>
      <c r="F30" s="130">
        <f>SUM('[7]Total Programa Mensual'!E30+'[7]Total Programa Mensual'!R30+'[7]Total Programa Mensual'!AE30+'[7]Total Programa Mensual'!AR30+'[7]Total Programa Mensual'!BE30)</f>
        <v>0</v>
      </c>
      <c r="G30" s="130">
        <f>SUM('[7]Total Programa Mensual'!C30)</f>
        <v>0</v>
      </c>
      <c r="H30" s="140"/>
      <c r="I30" s="141"/>
      <c r="J30"/>
      <c r="K30"/>
      <c r="L30"/>
      <c r="M30"/>
    </row>
    <row r="31" spans="1:13" ht="12.75" customHeight="1" x14ac:dyDescent="0.2">
      <c r="A31" s="123" t="s">
        <v>118</v>
      </c>
      <c r="B31" s="142" t="s">
        <v>119</v>
      </c>
      <c r="C31" s="134">
        <f t="shared" ref="C31:H31" si="4">SUM(C32:C36)</f>
        <v>501043314.66999996</v>
      </c>
      <c r="D31" s="135">
        <f>SUM(D32:D36)</f>
        <v>21499153.280000001</v>
      </c>
      <c r="E31" s="136">
        <f t="shared" si="4"/>
        <v>522542467.95000005</v>
      </c>
      <c r="F31" s="137">
        <f>SUM(F32:F36)</f>
        <v>33893001.32</v>
      </c>
      <c r="G31" s="137">
        <f t="shared" si="4"/>
        <v>165209359.28</v>
      </c>
      <c r="H31" s="136">
        <f t="shared" si="4"/>
        <v>357333108.67000008</v>
      </c>
      <c r="I31" s="138">
        <f t="shared" ref="I31:I64" si="5">IF(E31=0,0,+H31/E31)</f>
        <v>0.68383553603186142</v>
      </c>
    </row>
    <row r="32" spans="1:13" ht="15" customHeight="1" x14ac:dyDescent="0.2">
      <c r="A32" s="126" t="s">
        <v>120</v>
      </c>
      <c r="B32" s="143" t="s">
        <v>121</v>
      </c>
      <c r="C32" s="128">
        <f>SUM('[7]Presu-Unidades Ejec.-2018'!C32)</f>
        <v>276695561.86000001</v>
      </c>
      <c r="D32" s="129">
        <f>11861566.74+11100</f>
        <v>11872666.74</v>
      </c>
      <c r="E32" s="128">
        <f>+C32+D32</f>
        <v>288568228.60000002</v>
      </c>
      <c r="F32" s="130">
        <f>+'[7]Total Programa Mensual'!H32+'[7]Total Programa Mensual'!U32+'[7]Total Programa Mensual'!AH32+'[7]Total Programa Mensual'!AU32+'[7]Total Programa Mensual'!BH32</f>
        <v>18717028.379999999</v>
      </c>
      <c r="G32" s="130">
        <f>SUM('[7]Total Programa Mensual'!C32)</f>
        <v>91235011.260000005</v>
      </c>
      <c r="H32" s="131">
        <f>SUM(E32-G32)</f>
        <v>197333217.34000003</v>
      </c>
      <c r="I32" s="132">
        <f t="shared" si="5"/>
        <v>0.68383556394052736</v>
      </c>
    </row>
    <row r="33" spans="1:13" ht="15" customHeight="1" x14ac:dyDescent="0.2">
      <c r="A33" s="126" t="s">
        <v>122</v>
      </c>
      <c r="B33" s="143" t="s">
        <v>123</v>
      </c>
      <c r="C33" s="128">
        <f>SUM('[7]Presu-Unidades Ejec.-2018'!C33)</f>
        <v>14956516.84</v>
      </c>
      <c r="D33" s="129">
        <f>641165.77+600</f>
        <v>641765.77</v>
      </c>
      <c r="E33" s="128">
        <f>+C33+D33</f>
        <v>15598282.609999999</v>
      </c>
      <c r="F33" s="130">
        <f>+'[7]Total Programa Mensual'!H33+'[7]Total Programa Mensual'!U33+'[7]Total Programa Mensual'!AH33+'[7]Total Programa Mensual'!AU33+'[7]Total Programa Mensual'!BH33</f>
        <v>1011732.46</v>
      </c>
      <c r="G33" s="130">
        <f>SUM('[7]Total Programa Mensual'!C33)</f>
        <v>4931626.63</v>
      </c>
      <c r="H33" s="131">
        <f>SUM(E33-G33)</f>
        <v>10666655.98</v>
      </c>
      <c r="I33" s="132">
        <f t="shared" si="5"/>
        <v>0.68383528153039408</v>
      </c>
    </row>
    <row r="34" spans="1:13" ht="16.5" customHeight="1" x14ac:dyDescent="0.2">
      <c r="A34" s="126" t="s">
        <v>124</v>
      </c>
      <c r="B34" s="143" t="s">
        <v>125</v>
      </c>
      <c r="C34" s="128">
        <f>SUM('[7]Presu-Unidades Ejec.-2018'!C34)</f>
        <v>44869550.57</v>
      </c>
      <c r="D34" s="129">
        <f>1923497.31+1800</f>
        <v>1925297.31</v>
      </c>
      <c r="E34" s="128">
        <f>+C34+D34</f>
        <v>46794847.880000003</v>
      </c>
      <c r="F34" s="130">
        <f>+'[7]Total Programa Mensual'!H34+'[7]Total Programa Mensual'!U34+'[7]Total Programa Mensual'!AH34+'[7]Total Programa Mensual'!AU34+'[7]Total Programa Mensual'!BH34</f>
        <v>3035194.76</v>
      </c>
      <c r="G34" s="130">
        <f>SUM('[7]Total Programa Mensual'!C34)</f>
        <v>14794870.5</v>
      </c>
      <c r="H34" s="131">
        <f>SUM(E34-G34)</f>
        <v>31999977.380000003</v>
      </c>
      <c r="I34" s="132">
        <f t="shared" si="5"/>
        <v>0.68383548253133031</v>
      </c>
    </row>
    <row r="35" spans="1:13" ht="16.5" customHeight="1" x14ac:dyDescent="0.2">
      <c r="A35" s="126" t="s">
        <v>126</v>
      </c>
      <c r="B35" s="143" t="s">
        <v>127</v>
      </c>
      <c r="C35" s="128">
        <f>SUM('[7]Presu-Unidades Ejec.-2018'!C35)</f>
        <v>149565168.56</v>
      </c>
      <c r="D35" s="129">
        <f>6411657.69+6000</f>
        <v>6417657.6900000004</v>
      </c>
      <c r="E35" s="128">
        <f>+C35+D35</f>
        <v>155982826.25</v>
      </c>
      <c r="F35" s="130">
        <f>+'[7]Total Programa Mensual'!H35+'[7]Total Programa Mensual'!U35+'[7]Total Programa Mensual'!AH35+'[7]Total Programa Mensual'!AU35+'[7]Total Programa Mensual'!BH35</f>
        <v>10117313.260000002</v>
      </c>
      <c r="G35" s="130">
        <f>SUM('[7]Total Programa Mensual'!C35)</f>
        <v>49316224.259999998</v>
      </c>
      <c r="H35" s="131">
        <f>SUM(E35-G35)</f>
        <v>106666601.99000001</v>
      </c>
      <c r="I35" s="132">
        <f t="shared" si="5"/>
        <v>0.68383555135128227</v>
      </c>
    </row>
    <row r="36" spans="1:13" s="144" customFormat="1" ht="15" customHeight="1" x14ac:dyDescent="0.2">
      <c r="A36" s="126" t="s">
        <v>128</v>
      </c>
      <c r="B36" s="143" t="s">
        <v>129</v>
      </c>
      <c r="C36" s="128">
        <f>SUM('[7]Presu-Unidades Ejec.-2018'!C36)</f>
        <v>14956516.84</v>
      </c>
      <c r="D36" s="129">
        <f>641165.77+600</f>
        <v>641765.77</v>
      </c>
      <c r="E36" s="128">
        <f>+C36+D36</f>
        <v>15598282.609999999</v>
      </c>
      <c r="F36" s="130">
        <f>+'[7]Total Programa Mensual'!H36+'[7]Total Programa Mensual'!U36+'[7]Total Programa Mensual'!AH36+'[7]Total Programa Mensual'!AU36+'[7]Total Programa Mensual'!BH36</f>
        <v>1011732.4600000001</v>
      </c>
      <c r="G36" s="130">
        <f>SUM('[7]Total Programa Mensual'!C36)</f>
        <v>4931626.63</v>
      </c>
      <c r="H36" s="131">
        <f>SUM(E36-G36)</f>
        <v>10666655.98</v>
      </c>
      <c r="I36" s="132">
        <f t="shared" si="5"/>
        <v>0.68383528153039408</v>
      </c>
      <c r="J36"/>
      <c r="K36"/>
      <c r="L36"/>
      <c r="M36"/>
    </row>
    <row r="37" spans="1:13" s="86" customFormat="1" ht="26.25" customHeight="1" x14ac:dyDescent="0.2">
      <c r="A37" s="123" t="s">
        <v>130</v>
      </c>
      <c r="B37" s="142" t="s">
        <v>131</v>
      </c>
      <c r="C37" s="134">
        <f t="shared" ref="C37:H37" si="6">SUM(C38:C41)</f>
        <v>446103032.86000001</v>
      </c>
      <c r="D37" s="135">
        <f>SUM(D38:D41)</f>
        <v>19137455.259999998</v>
      </c>
      <c r="E37" s="136">
        <f t="shared" si="6"/>
        <v>465240488.11999995</v>
      </c>
      <c r="F37" s="137">
        <f>SUM(F38:F41)</f>
        <v>28657848.989999998</v>
      </c>
      <c r="G37" s="137">
        <f t="shared" si="6"/>
        <v>140857517.86000001</v>
      </c>
      <c r="H37" s="136">
        <f t="shared" si="6"/>
        <v>324382970.25999999</v>
      </c>
      <c r="I37" s="138">
        <f t="shared" si="5"/>
        <v>0.69723718924551459</v>
      </c>
      <c r="J37"/>
      <c r="K37"/>
      <c r="L37"/>
      <c r="M37"/>
    </row>
    <row r="38" spans="1:13" s="86" customFormat="1" ht="15" customHeight="1" x14ac:dyDescent="0.2">
      <c r="A38" s="126" t="s">
        <v>132</v>
      </c>
      <c r="B38" s="143" t="s">
        <v>133</v>
      </c>
      <c r="C38" s="128">
        <f>SUM('[7]Presu-Unidades Ejec.-2018'!C38)</f>
        <v>151958211.28999999</v>
      </c>
      <c r="D38" s="129">
        <f>6514244.23+6096</f>
        <v>6520340.2300000004</v>
      </c>
      <c r="E38" s="128">
        <f>+C38+D38</f>
        <v>158478551.51999998</v>
      </c>
      <c r="F38" s="130">
        <f>+'[7]Total Programa Mensual'!H38+'[7]Total Programa Mensual'!U38+'[7]Total Programa Mensual'!AH38+'[7]Total Programa Mensual'!AU38+'[7]Total Programa Mensual'!BH38</f>
        <v>10279190.310000001</v>
      </c>
      <c r="G38" s="130">
        <f>SUM('[7]Total Programa Mensual'!C38)</f>
        <v>50105283.729999997</v>
      </c>
      <c r="H38" s="131">
        <f>SUM(E38-G38)</f>
        <v>108373267.78999999</v>
      </c>
      <c r="I38" s="132">
        <f t="shared" si="5"/>
        <v>0.68383555219662195</v>
      </c>
      <c r="J38"/>
      <c r="K38"/>
      <c r="L38"/>
      <c r="M38"/>
    </row>
    <row r="39" spans="1:13" s="86" customFormat="1" ht="15" customHeight="1" x14ac:dyDescent="0.2">
      <c r="A39" s="126" t="s">
        <v>134</v>
      </c>
      <c r="B39" s="143" t="s">
        <v>135</v>
      </c>
      <c r="C39" s="128">
        <f>SUM('[7]Presu-Unidades Ejec.-2018'!C39)</f>
        <v>44869550.57</v>
      </c>
      <c r="D39" s="129">
        <f>1923497.31+1800</f>
        <v>1925297.31</v>
      </c>
      <c r="E39" s="128">
        <f>+C39+D39</f>
        <v>46794847.880000003</v>
      </c>
      <c r="F39" s="130">
        <f>+'[7]Total Programa Mensual'!H39+'[7]Total Programa Mensual'!U39+'[7]Total Programa Mensual'!AH39+'[7]Total Programa Mensual'!AU39+'[7]Total Programa Mensual'!BH39</f>
        <v>3035194.76</v>
      </c>
      <c r="G39" s="130">
        <f>SUM('[7]Total Programa Mensual'!C39)</f>
        <v>14794870.5</v>
      </c>
      <c r="H39" s="131">
        <f>SUM(E39-G39)</f>
        <v>31999977.380000003</v>
      </c>
      <c r="I39" s="132">
        <f t="shared" si="5"/>
        <v>0.68383548253133031</v>
      </c>
      <c r="J39"/>
      <c r="K39"/>
      <c r="L39"/>
      <c r="M39"/>
    </row>
    <row r="40" spans="1:13" s="144" customFormat="1" ht="15" customHeight="1" x14ac:dyDescent="0.2">
      <c r="A40" s="126" t="s">
        <v>136</v>
      </c>
      <c r="B40" s="143" t="s">
        <v>137</v>
      </c>
      <c r="C40" s="128">
        <f>SUM('[7]Presu-Unidades Ejec.-2018'!C40)</f>
        <v>89739101.150000006</v>
      </c>
      <c r="D40" s="129">
        <f>3846994.62+3600</f>
        <v>3850594.62</v>
      </c>
      <c r="E40" s="128">
        <f>+C40+D40</f>
        <v>93589695.770000011</v>
      </c>
      <c r="F40" s="130">
        <f>+'[7]Total Programa Mensual'!H40+'[7]Total Programa Mensual'!U40+'[7]Total Programa Mensual'!AH40+'[7]Total Programa Mensual'!AU40+'[7]Total Programa Mensual'!BH40</f>
        <v>6070388.4299999988</v>
      </c>
      <c r="G40" s="130">
        <f>SUM('[7]Total Programa Mensual'!C40)</f>
        <v>29589736.239999998</v>
      </c>
      <c r="H40" s="131">
        <f>SUM(E40-G40)</f>
        <v>63999959.530000016</v>
      </c>
      <c r="I40" s="132">
        <f t="shared" si="5"/>
        <v>0.68383553342541237</v>
      </c>
      <c r="J40"/>
      <c r="K40"/>
      <c r="L40"/>
      <c r="M40"/>
    </row>
    <row r="41" spans="1:13" s="144" customFormat="1" ht="15" customHeight="1" x14ac:dyDescent="0.2">
      <c r="A41" s="145" t="s">
        <v>138</v>
      </c>
      <c r="B41" s="146" t="s">
        <v>139</v>
      </c>
      <c r="C41" s="128">
        <f>SUM('[7]Presu-Unidades Ejec.-2018'!C41)</f>
        <v>159536169.84999999</v>
      </c>
      <c r="D41" s="129">
        <f>6834827.1+6396</f>
        <v>6841223.0999999996</v>
      </c>
      <c r="E41" s="128">
        <f>+C41+D41</f>
        <v>166377392.94999999</v>
      </c>
      <c r="F41" s="130">
        <f>+'[7]Total Programa Mensual'!H41+'[7]Total Programa Mensual'!U41+'[7]Total Programa Mensual'!AH41+'[7]Total Programa Mensual'!AU41+'[7]Total Programa Mensual'!BH41</f>
        <v>9273075.4899999984</v>
      </c>
      <c r="G41" s="130">
        <f>SUM('[7]Total Programa Mensual'!C41)</f>
        <v>46367627.390000001</v>
      </c>
      <c r="H41" s="131">
        <f>SUM(E41-G41)</f>
        <v>120009765.55999999</v>
      </c>
      <c r="I41" s="132">
        <f t="shared" si="5"/>
        <v>0.72131053042804638</v>
      </c>
      <c r="J41"/>
      <c r="K41"/>
      <c r="L41"/>
      <c r="M41"/>
    </row>
    <row r="42" spans="1:13" s="86" customFormat="1" ht="15" hidden="1" customHeight="1" x14ac:dyDescent="0.2">
      <c r="A42" s="147" t="s">
        <v>140</v>
      </c>
      <c r="B42" s="142" t="s">
        <v>141</v>
      </c>
      <c r="C42" s="134">
        <f t="shared" ref="C42:H42" si="7">SUM(C43)</f>
        <v>0</v>
      </c>
      <c r="D42" s="148">
        <f>SUM(D43)</f>
        <v>0</v>
      </c>
      <c r="E42" s="136">
        <f t="shared" si="7"/>
        <v>0</v>
      </c>
      <c r="F42" s="137">
        <f t="shared" si="7"/>
        <v>0</v>
      </c>
      <c r="G42" s="137">
        <f t="shared" si="7"/>
        <v>0</v>
      </c>
      <c r="H42" s="136">
        <f t="shared" si="7"/>
        <v>0</v>
      </c>
      <c r="I42" s="138">
        <f t="shared" si="5"/>
        <v>0</v>
      </c>
      <c r="J42"/>
      <c r="K42"/>
      <c r="L42"/>
      <c r="M42"/>
    </row>
    <row r="43" spans="1:13" s="144" customFormat="1" ht="15" hidden="1" customHeight="1" x14ac:dyDescent="0.2">
      <c r="A43" s="149" t="s">
        <v>142</v>
      </c>
      <c r="B43" s="150" t="s">
        <v>143</v>
      </c>
      <c r="C43" s="128">
        <f>SUM('[7]Presu-Unidades Ejec.-2018'!C43)</f>
        <v>0</v>
      </c>
      <c r="D43" s="151"/>
      <c r="E43" s="128">
        <f>+C43+D43</f>
        <v>0</v>
      </c>
      <c r="F43" s="130">
        <f>SUM('[7]Total Programa Mensual'!E43+'[7]Total Programa Mensual'!R43+'[7]Total Programa Mensual'!AE43+'[7]Total Programa Mensual'!AR43+'[7]Total Programa Mensual'!BE43)</f>
        <v>0</v>
      </c>
      <c r="G43" s="152">
        <f>SUM('[7]Total Programa Mensual'!C43)</f>
        <v>0</v>
      </c>
      <c r="H43" s="153">
        <f>SUM(E43-G43)</f>
        <v>0</v>
      </c>
      <c r="I43" s="154">
        <f t="shared" si="5"/>
        <v>0</v>
      </c>
      <c r="J43"/>
      <c r="K43"/>
      <c r="L43"/>
      <c r="M43"/>
    </row>
    <row r="44" spans="1:13" s="87" customFormat="1" x14ac:dyDescent="0.2">
      <c r="A44" s="116" t="s">
        <v>144</v>
      </c>
      <c r="B44" s="117" t="s">
        <v>145</v>
      </c>
      <c r="C44" s="155">
        <f t="shared" ref="C44:H44" si="8">+C45+C51+C57+C65+C75+C80+C83+C87+C96+C99</f>
        <v>2372663818</v>
      </c>
      <c r="D44" s="156">
        <f t="shared" si="8"/>
        <v>-171260800</v>
      </c>
      <c r="E44" s="155">
        <f t="shared" si="8"/>
        <v>2201403018</v>
      </c>
      <c r="F44" s="157">
        <f t="shared" si="8"/>
        <v>28497190.120000005</v>
      </c>
      <c r="G44" s="157">
        <f t="shared" si="8"/>
        <v>126626290.34999999</v>
      </c>
      <c r="H44" s="155">
        <f t="shared" si="8"/>
        <v>2074776727.6499999</v>
      </c>
      <c r="I44" s="122">
        <f t="shared" si="5"/>
        <v>0.9424792782990542</v>
      </c>
      <c r="J44"/>
      <c r="K44"/>
      <c r="L44"/>
      <c r="M44"/>
    </row>
    <row r="45" spans="1:13" ht="12.75" customHeight="1" x14ac:dyDescent="0.2">
      <c r="A45" s="123" t="s">
        <v>146</v>
      </c>
      <c r="B45" s="142" t="s">
        <v>147</v>
      </c>
      <c r="C45" s="134">
        <f t="shared" ref="C45:H45" si="9">SUM(C46:C50)</f>
        <v>145268000</v>
      </c>
      <c r="D45" s="135">
        <f>SUM(D46:D50)</f>
        <v>0</v>
      </c>
      <c r="E45" s="136">
        <f t="shared" si="9"/>
        <v>145268000</v>
      </c>
      <c r="F45" s="137">
        <f t="shared" si="9"/>
        <v>893015.45</v>
      </c>
      <c r="G45" s="137">
        <f t="shared" si="9"/>
        <v>16116091.34</v>
      </c>
      <c r="H45" s="136">
        <f t="shared" si="9"/>
        <v>129151908.66</v>
      </c>
      <c r="I45" s="158">
        <f t="shared" si="5"/>
        <v>0.88905959096290987</v>
      </c>
    </row>
    <row r="46" spans="1:13" ht="15" customHeight="1" x14ac:dyDescent="0.2">
      <c r="A46" s="126" t="s">
        <v>148</v>
      </c>
      <c r="B46" s="143" t="s">
        <v>149</v>
      </c>
      <c r="C46" s="128">
        <f>SUM('[7]Presu-Unidades Ejec.-2018'!C46)</f>
        <v>28000000</v>
      </c>
      <c r="D46" s="129"/>
      <c r="E46" s="128">
        <f>+C46+D46</f>
        <v>28000000</v>
      </c>
      <c r="F46" s="130">
        <f>+'[7]Total Programa Mensual'!H46+'[7]Total Programa Mensual'!U46+'[7]Total Programa Mensual'!AH46+'[7]Total Programa Mensual'!AU46+'[7]Total Programa Mensual'!BH46</f>
        <v>893015.45</v>
      </c>
      <c r="G46" s="130">
        <f>SUM('[7]Total Programa Mensual'!C46)</f>
        <v>3569620.08</v>
      </c>
      <c r="H46" s="131">
        <f>SUM(E46-G46)</f>
        <v>24430379.920000002</v>
      </c>
      <c r="I46" s="132">
        <f t="shared" si="5"/>
        <v>0.87251356857142859</v>
      </c>
    </row>
    <row r="47" spans="1:13" ht="15" customHeight="1" x14ac:dyDescent="0.2">
      <c r="A47" s="126" t="s">
        <v>150</v>
      </c>
      <c r="B47" s="143" t="s">
        <v>151</v>
      </c>
      <c r="C47" s="128">
        <f>SUM('[7]Presu-Unidades Ejec.-2018'!C47)</f>
        <v>20350000</v>
      </c>
      <c r="D47" s="129"/>
      <c r="E47" s="128">
        <f>+C47+D47</f>
        <v>20350000</v>
      </c>
      <c r="F47" s="130">
        <f>+'[7]Total Programa Mensual'!H47+'[7]Total Programa Mensual'!U47+'[7]Total Programa Mensual'!AH47+'[7]Total Programa Mensual'!AU47+'[7]Total Programa Mensual'!BH47</f>
        <v>0</v>
      </c>
      <c r="G47" s="130">
        <f>SUM('[7]Total Programa Mensual'!C47)</f>
        <v>1418521.01</v>
      </c>
      <c r="H47" s="131">
        <f>SUM(E47-G47)</f>
        <v>18931478.989999998</v>
      </c>
      <c r="I47" s="132">
        <f t="shared" si="5"/>
        <v>0.93029380786240778</v>
      </c>
    </row>
    <row r="48" spans="1:13" ht="15" customHeight="1" x14ac:dyDescent="0.2">
      <c r="A48" s="126" t="s">
        <v>152</v>
      </c>
      <c r="B48" s="143" t="s">
        <v>153</v>
      </c>
      <c r="C48" s="128">
        <f>SUM('[7]Presu-Unidades Ejec.-2018'!C48)</f>
        <v>66270000</v>
      </c>
      <c r="D48" s="129"/>
      <c r="E48" s="128">
        <f>+C48+D48</f>
        <v>66270000</v>
      </c>
      <c r="F48" s="130">
        <f>+'[7]Total Programa Mensual'!H48+'[7]Total Programa Mensual'!U48+'[7]Total Programa Mensual'!AH48+'[7]Total Programa Mensual'!AU48+'[7]Total Programa Mensual'!BH48</f>
        <v>0</v>
      </c>
      <c r="G48" s="130">
        <f>SUM('[7]Total Programa Mensual'!C48)</f>
        <v>11127950.25</v>
      </c>
      <c r="H48" s="131">
        <f>SUM(E48-G48)</f>
        <v>55142049.75</v>
      </c>
      <c r="I48" s="132">
        <f t="shared" si="5"/>
        <v>0.83208163196016294</v>
      </c>
    </row>
    <row r="49" spans="1:13" ht="15" hidden="1" customHeight="1" x14ac:dyDescent="0.2">
      <c r="A49" s="126" t="s">
        <v>154</v>
      </c>
      <c r="B49" s="143" t="s">
        <v>155</v>
      </c>
      <c r="C49" s="128">
        <f>SUM('[7]Presu-Unidades Ejec.-2018'!C49)</f>
        <v>0</v>
      </c>
      <c r="D49" s="129"/>
      <c r="E49" s="128">
        <f>+C49+D49</f>
        <v>0</v>
      </c>
      <c r="F49" s="130">
        <f>+'[7]Total Programa Mensual'!H49+'[7]Total Programa Mensual'!U49+'[7]Total Programa Mensual'!AH49+'[7]Total Programa Mensual'!AU49+'[7]Total Programa Mensual'!BH49</f>
        <v>0</v>
      </c>
      <c r="G49" s="130">
        <f>SUM('[7]Total Programa Mensual'!C49)</f>
        <v>0</v>
      </c>
      <c r="H49" s="131">
        <f>SUM(E49-G49)</f>
        <v>0</v>
      </c>
      <c r="I49" s="132">
        <f t="shared" si="5"/>
        <v>0</v>
      </c>
    </row>
    <row r="50" spans="1:13" ht="15" customHeight="1" x14ac:dyDescent="0.2">
      <c r="A50" s="126" t="s">
        <v>156</v>
      </c>
      <c r="B50" s="143" t="s">
        <v>157</v>
      </c>
      <c r="C50" s="128">
        <f>SUM('[7]Presu-Unidades Ejec.-2018'!C50)</f>
        <v>30648000</v>
      </c>
      <c r="D50" s="129"/>
      <c r="E50" s="128">
        <f>+C50+D50</f>
        <v>30648000</v>
      </c>
      <c r="F50" s="130">
        <f>+'[7]Total Programa Mensual'!H50+'[7]Total Programa Mensual'!U50+'[7]Total Programa Mensual'!AH50+'[7]Total Programa Mensual'!AU50+'[7]Total Programa Mensual'!BH50</f>
        <v>0</v>
      </c>
      <c r="G50" s="130">
        <f>SUM('[7]Total Programa Mensual'!C50)</f>
        <v>0</v>
      </c>
      <c r="H50" s="131">
        <f>SUM(E50-G50)</f>
        <v>30648000</v>
      </c>
      <c r="I50" s="132">
        <f t="shared" si="5"/>
        <v>1</v>
      </c>
    </row>
    <row r="51" spans="1:13" ht="15" customHeight="1" x14ac:dyDescent="0.2">
      <c r="A51" s="123" t="s">
        <v>158</v>
      </c>
      <c r="B51" s="142" t="s">
        <v>159</v>
      </c>
      <c r="C51" s="134">
        <f t="shared" ref="C51:H51" si="10">SUM(C52:C56)</f>
        <v>111179620</v>
      </c>
      <c r="D51" s="135">
        <f>SUM(D52:D56)</f>
        <v>0</v>
      </c>
      <c r="E51" s="136">
        <f t="shared" si="10"/>
        <v>111179620</v>
      </c>
      <c r="F51" s="137">
        <f t="shared" si="10"/>
        <v>5477314.5</v>
      </c>
      <c r="G51" s="137">
        <f t="shared" si="10"/>
        <v>23006795.09</v>
      </c>
      <c r="H51" s="136">
        <f t="shared" si="10"/>
        <v>88172824.909999996</v>
      </c>
      <c r="I51" s="138">
        <f t="shared" si="5"/>
        <v>0.79306643528733045</v>
      </c>
    </row>
    <row r="52" spans="1:13" ht="15" customHeight="1" x14ac:dyDescent="0.2">
      <c r="A52" s="126" t="s">
        <v>160</v>
      </c>
      <c r="B52" s="143" t="s">
        <v>161</v>
      </c>
      <c r="C52" s="128">
        <f>SUM('[7]Presu-Unidades Ejec.-2018'!C52)</f>
        <v>5385830</v>
      </c>
      <c r="D52" s="129"/>
      <c r="E52" s="128">
        <f>+C52+D52</f>
        <v>5385830</v>
      </c>
      <c r="F52" s="130">
        <f>+'[7]Total Programa Mensual'!H52+'[7]Total Programa Mensual'!U52+'[7]Total Programa Mensual'!AH52+'[7]Total Programa Mensual'!AU52+'[7]Total Programa Mensual'!BH52</f>
        <v>143282</v>
      </c>
      <c r="G52" s="130">
        <f>SUM('[7]Total Programa Mensual'!C52)</f>
        <v>602133</v>
      </c>
      <c r="H52" s="131">
        <f>SUM(E52-G52)</f>
        <v>4783697</v>
      </c>
      <c r="I52" s="132">
        <f t="shared" si="5"/>
        <v>0.88820051876869488</v>
      </c>
    </row>
    <row r="53" spans="1:13" ht="15" customHeight="1" x14ac:dyDescent="0.2">
      <c r="A53" s="126" t="s">
        <v>162</v>
      </c>
      <c r="B53" s="143" t="s">
        <v>163</v>
      </c>
      <c r="C53" s="128">
        <f>SUM('[7]Presu-Unidades Ejec.-2018'!C53)</f>
        <v>48771660</v>
      </c>
      <c r="D53" s="129"/>
      <c r="E53" s="128">
        <f>+C53+D53</f>
        <v>48771660</v>
      </c>
      <c r="F53" s="130">
        <f>+'[7]Total Programa Mensual'!H53+'[7]Total Programa Mensual'!U53+'[7]Total Programa Mensual'!AH53+'[7]Total Programa Mensual'!AU53+'[7]Total Programa Mensual'!BH53</f>
        <v>2908620</v>
      </c>
      <c r="G53" s="130">
        <f>SUM('[7]Total Programa Mensual'!C53)</f>
        <v>11282495</v>
      </c>
      <c r="H53" s="131">
        <f>SUM(E53-G53)</f>
        <v>37489165</v>
      </c>
      <c r="I53" s="132">
        <f t="shared" si="5"/>
        <v>0.76866698816484824</v>
      </c>
    </row>
    <row r="54" spans="1:13" ht="15" customHeight="1" x14ac:dyDescent="0.2">
      <c r="A54" s="126" t="s">
        <v>164</v>
      </c>
      <c r="B54" s="143" t="s">
        <v>165</v>
      </c>
      <c r="C54" s="128">
        <f>SUM('[7]Presu-Unidades Ejec.-2018'!C54)</f>
        <v>800000</v>
      </c>
      <c r="D54" s="129"/>
      <c r="E54" s="128">
        <f>+C54+D54</f>
        <v>800000</v>
      </c>
      <c r="F54" s="130">
        <f>+'[7]Total Programa Mensual'!H54+'[7]Total Programa Mensual'!U54+'[7]Total Programa Mensual'!AH54+'[7]Total Programa Mensual'!AU54+'[7]Total Programa Mensual'!BH54</f>
        <v>45710</v>
      </c>
      <c r="G54" s="130">
        <f>SUM('[7]Total Programa Mensual'!C54)</f>
        <v>124950</v>
      </c>
      <c r="H54" s="131">
        <f>SUM(E54-G54)</f>
        <v>675050</v>
      </c>
      <c r="I54" s="132">
        <f t="shared" si="5"/>
        <v>0.84381249999999997</v>
      </c>
    </row>
    <row r="55" spans="1:13" ht="15" customHeight="1" x14ac:dyDescent="0.2">
      <c r="A55" s="126" t="s">
        <v>166</v>
      </c>
      <c r="B55" s="143" t="s">
        <v>167</v>
      </c>
      <c r="C55" s="128">
        <f>SUM('[7]Presu-Unidades Ejec.-2018'!C55)</f>
        <v>51480000</v>
      </c>
      <c r="D55" s="129"/>
      <c r="E55" s="128">
        <f>+C55+D55</f>
        <v>51480000</v>
      </c>
      <c r="F55" s="130">
        <f>+'[7]Total Programa Mensual'!H55+'[7]Total Programa Mensual'!U55+'[7]Total Programa Mensual'!AH55+'[7]Total Programa Mensual'!AU55+'[7]Total Programa Mensual'!BH55</f>
        <v>2379702.5</v>
      </c>
      <c r="G55" s="130">
        <f>SUM('[7]Total Programa Mensual'!C55)</f>
        <v>9547075</v>
      </c>
      <c r="H55" s="131">
        <f>SUM(E55-G55)</f>
        <v>41932925</v>
      </c>
      <c r="I55" s="132">
        <f t="shared" si="5"/>
        <v>0.81454788267288269</v>
      </c>
    </row>
    <row r="56" spans="1:13" ht="15" customHeight="1" x14ac:dyDescent="0.2">
      <c r="A56" s="126" t="s">
        <v>168</v>
      </c>
      <c r="B56" s="143" t="s">
        <v>169</v>
      </c>
      <c r="C56" s="128">
        <f>SUM('[7]Presu-Unidades Ejec.-2018'!C56)</f>
        <v>4742130</v>
      </c>
      <c r="D56" s="129"/>
      <c r="E56" s="128">
        <f>+C56+D56</f>
        <v>4742130</v>
      </c>
      <c r="F56" s="130">
        <f>+'[7]Total Programa Mensual'!H56+'[7]Total Programa Mensual'!U56+'[7]Total Programa Mensual'!AH56+'[7]Total Programa Mensual'!AU56+'[7]Total Programa Mensual'!BH56</f>
        <v>0</v>
      </c>
      <c r="G56" s="130">
        <f>SUM('[7]Total Programa Mensual'!C56)</f>
        <v>1450142.09</v>
      </c>
      <c r="H56" s="131">
        <f>SUM(E56-G56)</f>
        <v>3291987.91</v>
      </c>
      <c r="I56" s="132">
        <f t="shared" si="5"/>
        <v>0.69420026654688927</v>
      </c>
    </row>
    <row r="57" spans="1:13" ht="15" customHeight="1" x14ac:dyDescent="0.2">
      <c r="A57" s="123" t="s">
        <v>170</v>
      </c>
      <c r="B57" s="142" t="s">
        <v>171</v>
      </c>
      <c r="C57" s="134">
        <f t="shared" ref="C57:H57" si="11">SUM(C58:C64)</f>
        <v>98426570</v>
      </c>
      <c r="D57" s="135">
        <f>SUM(D58:D64)</f>
        <v>0</v>
      </c>
      <c r="E57" s="136">
        <f t="shared" si="11"/>
        <v>98426570</v>
      </c>
      <c r="F57" s="136">
        <f t="shared" si="11"/>
        <v>50719.16</v>
      </c>
      <c r="G57" s="137">
        <f t="shared" si="11"/>
        <v>206332.77</v>
      </c>
      <c r="H57" s="136">
        <f t="shared" si="11"/>
        <v>98220237.230000004</v>
      </c>
      <c r="I57" s="138">
        <f t="shared" si="5"/>
        <v>0.9979036883028638</v>
      </c>
    </row>
    <row r="58" spans="1:13" ht="15" customHeight="1" x14ac:dyDescent="0.2">
      <c r="A58" s="126" t="s">
        <v>172</v>
      </c>
      <c r="B58" s="143" t="s">
        <v>173</v>
      </c>
      <c r="C58" s="128">
        <f>SUM('[7]Presu-Unidades Ejec.-2018'!C58)</f>
        <v>16200000</v>
      </c>
      <c r="D58" s="129"/>
      <c r="E58" s="128">
        <f t="shared" ref="E58:E64" si="12">+C58+D58</f>
        <v>16200000</v>
      </c>
      <c r="F58" s="130">
        <f>+'[7]Total Programa Mensual'!H58+'[7]Total Programa Mensual'!U58+'[7]Total Programa Mensual'!AH58+'[7]Total Programa Mensual'!AU58+'[7]Total Programa Mensual'!BH58</f>
        <v>0</v>
      </c>
      <c r="G58" s="130">
        <f>SUM('[7]Total Programa Mensual'!C58)</f>
        <v>16251</v>
      </c>
      <c r="H58" s="131">
        <f t="shared" ref="H58:H64" si="13">SUM(E58-G58)</f>
        <v>16183749</v>
      </c>
      <c r="I58" s="132">
        <f t="shared" si="5"/>
        <v>0.99899685185185183</v>
      </c>
    </row>
    <row r="59" spans="1:13" ht="15" customHeight="1" x14ac:dyDescent="0.2">
      <c r="A59" s="126" t="s">
        <v>174</v>
      </c>
      <c r="B59" s="143" t="s">
        <v>175</v>
      </c>
      <c r="C59" s="128">
        <f>SUM('[7]Presu-Unidades Ejec.-2018'!C59)</f>
        <v>57500000</v>
      </c>
      <c r="D59" s="129"/>
      <c r="E59" s="128">
        <f t="shared" si="12"/>
        <v>57500000</v>
      </c>
      <c r="F59" s="130">
        <f>+'[7]Total Programa Mensual'!H59+'[7]Total Programa Mensual'!U59+'[7]Total Programa Mensual'!AH59+'[7]Total Programa Mensual'!AU59+'[7]Total Programa Mensual'!BH59</f>
        <v>0</v>
      </c>
      <c r="G59" s="130">
        <f>SUM('[7]Total Programa Mensual'!C59)</f>
        <v>0</v>
      </c>
      <c r="H59" s="131">
        <f t="shared" si="13"/>
        <v>57500000</v>
      </c>
      <c r="I59" s="132">
        <f t="shared" si="5"/>
        <v>1</v>
      </c>
    </row>
    <row r="60" spans="1:13" ht="15" customHeight="1" x14ac:dyDescent="0.2">
      <c r="A60" s="126" t="s">
        <v>176</v>
      </c>
      <c r="B60" s="159" t="s">
        <v>177</v>
      </c>
      <c r="C60" s="128">
        <f>SUM('[7]Presu-Unidades Ejec.-2018'!C60)</f>
        <v>5227430</v>
      </c>
      <c r="D60" s="129"/>
      <c r="E60" s="128">
        <f t="shared" si="12"/>
        <v>5227430</v>
      </c>
      <c r="F60" s="130">
        <f>+'[7]Total Programa Mensual'!H60+'[7]Total Programa Mensual'!U60+'[7]Total Programa Mensual'!AH60+'[7]Total Programa Mensual'!AU60+'[7]Total Programa Mensual'!BH60</f>
        <v>0</v>
      </c>
      <c r="G60" s="130">
        <f>SUM('[7]Total Programa Mensual'!C60)</f>
        <v>1925</v>
      </c>
      <c r="H60" s="131">
        <f t="shared" si="13"/>
        <v>5225505</v>
      </c>
      <c r="I60" s="132">
        <f t="shared" si="5"/>
        <v>0.99963175020995021</v>
      </c>
    </row>
    <row r="61" spans="1:13" ht="15" customHeight="1" x14ac:dyDescent="0.2">
      <c r="A61" s="126" t="s">
        <v>178</v>
      </c>
      <c r="B61" s="143" t="s">
        <v>179</v>
      </c>
      <c r="C61" s="128">
        <f>SUM('[7]Presu-Unidades Ejec.-2018'!C61)</f>
        <v>1404000</v>
      </c>
      <c r="D61" s="129"/>
      <c r="E61" s="128">
        <f t="shared" si="12"/>
        <v>1404000</v>
      </c>
      <c r="F61" s="130">
        <f>+'[7]Total Programa Mensual'!H61+'[7]Total Programa Mensual'!U61+'[7]Total Programa Mensual'!AH61+'[7]Total Programa Mensual'!AU61+'[7]Total Programa Mensual'!BH61</f>
        <v>11420</v>
      </c>
      <c r="G61" s="130">
        <f>SUM('[7]Total Programa Mensual'!C61)</f>
        <v>34440</v>
      </c>
      <c r="H61" s="131">
        <f t="shared" si="13"/>
        <v>1369560</v>
      </c>
      <c r="I61" s="132">
        <f t="shared" si="5"/>
        <v>0.97547008547008551</v>
      </c>
    </row>
    <row r="62" spans="1:13" ht="13.5" hidden="1" customHeight="1" x14ac:dyDescent="0.2">
      <c r="A62" s="126" t="s">
        <v>180</v>
      </c>
      <c r="B62" s="143" t="s">
        <v>181</v>
      </c>
      <c r="C62" s="128">
        <f>SUM('[7]Presu-Unidades Ejec.-2018'!C62)</f>
        <v>0</v>
      </c>
      <c r="D62" s="129"/>
      <c r="E62" s="128">
        <f t="shared" si="12"/>
        <v>0</v>
      </c>
      <c r="F62" s="130">
        <f>+'[7]Total Programa Mensual'!H62+'[7]Total Programa Mensual'!U62+'[7]Total Programa Mensual'!AH62+'[7]Total Programa Mensual'!AU62+'[7]Total Programa Mensual'!BH62</f>
        <v>0</v>
      </c>
      <c r="G62" s="130">
        <f>SUM('[7]Total Programa Mensual'!C62)</f>
        <v>0</v>
      </c>
      <c r="H62" s="131">
        <f t="shared" si="13"/>
        <v>0</v>
      </c>
      <c r="I62" s="132">
        <f t="shared" si="5"/>
        <v>0</v>
      </c>
    </row>
    <row r="63" spans="1:13" s="86" customFormat="1" ht="15" customHeight="1" x14ac:dyDescent="0.2">
      <c r="A63" s="126" t="s">
        <v>182</v>
      </c>
      <c r="B63" s="143" t="s">
        <v>183</v>
      </c>
      <c r="C63" s="128">
        <f>SUM('[7]Presu-Unidades Ejec.-2018'!C63)</f>
        <v>17032640</v>
      </c>
      <c r="D63" s="129"/>
      <c r="E63" s="128">
        <f t="shared" si="12"/>
        <v>17032640</v>
      </c>
      <c r="F63" s="130">
        <f>+'[7]Total Programa Mensual'!H63+'[7]Total Programa Mensual'!U63+'[7]Total Programa Mensual'!AH63+'[7]Total Programa Mensual'!AU63+'[7]Total Programa Mensual'!BH63</f>
        <v>39299.160000000003</v>
      </c>
      <c r="G63" s="130">
        <f>SUM('[7]Total Programa Mensual'!C63)</f>
        <v>153716.76999999999</v>
      </c>
      <c r="H63" s="128">
        <f t="shared" si="13"/>
        <v>16878923.23</v>
      </c>
      <c r="I63" s="132">
        <f t="shared" si="5"/>
        <v>0.9909751647425179</v>
      </c>
      <c r="J63"/>
      <c r="K63"/>
      <c r="L63"/>
      <c r="M63"/>
    </row>
    <row r="64" spans="1:13" s="86" customFormat="1" x14ac:dyDescent="0.2">
      <c r="A64" s="160" t="s">
        <v>184</v>
      </c>
      <c r="B64" s="161" t="s">
        <v>185</v>
      </c>
      <c r="C64" s="162">
        <f>SUM('[7]Presu-Unidades Ejec.-2018'!C64)</f>
        <v>1062500</v>
      </c>
      <c r="D64" s="163"/>
      <c r="E64" s="162">
        <f t="shared" si="12"/>
        <v>1062500</v>
      </c>
      <c r="F64" s="152">
        <f>+'[7]Total Programa Mensual'!H64+'[7]Total Programa Mensual'!U64+'[7]Total Programa Mensual'!AH64+'[7]Total Programa Mensual'!AU64+'[7]Total Programa Mensual'!BH64</f>
        <v>0</v>
      </c>
      <c r="G64" s="162">
        <f>SUM('[7]Total Programa Mensual'!C64)</f>
        <v>0</v>
      </c>
      <c r="H64" s="162">
        <f t="shared" si="13"/>
        <v>1062500</v>
      </c>
      <c r="I64" s="154">
        <f t="shared" si="5"/>
        <v>1</v>
      </c>
      <c r="J64"/>
      <c r="K64"/>
      <c r="L64"/>
      <c r="M64"/>
    </row>
    <row r="65" spans="1:13" s="86" customFormat="1" ht="15" customHeight="1" x14ac:dyDescent="0.2">
      <c r="A65" s="123" t="s">
        <v>186</v>
      </c>
      <c r="B65" s="142" t="s">
        <v>187</v>
      </c>
      <c r="C65" s="134">
        <f t="shared" ref="C65:H65" si="14">SUM(C66:C74)-C70</f>
        <v>1561037698</v>
      </c>
      <c r="D65" s="164">
        <f t="shared" si="14"/>
        <v>-77878000</v>
      </c>
      <c r="E65" s="134">
        <f t="shared" si="14"/>
        <v>1483159698</v>
      </c>
      <c r="F65" s="165">
        <f t="shared" si="14"/>
        <v>18293967.610000003</v>
      </c>
      <c r="G65" s="165">
        <f t="shared" si="14"/>
        <v>56002112.659999989</v>
      </c>
      <c r="H65" s="134">
        <f t="shared" si="14"/>
        <v>1427157585.3400002</v>
      </c>
      <c r="I65" s="138">
        <f>IF(E65=0,0,+H65/E65)</f>
        <v>0.96224134681146123</v>
      </c>
      <c r="J65"/>
      <c r="K65"/>
      <c r="L65"/>
      <c r="M65"/>
    </row>
    <row r="66" spans="1:13" ht="15" customHeight="1" x14ac:dyDescent="0.2">
      <c r="A66" s="126" t="s">
        <v>188</v>
      </c>
      <c r="B66" s="143" t="s">
        <v>189</v>
      </c>
      <c r="C66" s="128">
        <f>SUM('[7]Presu-Unidades Ejec.-2018'!C66)</f>
        <v>47380540</v>
      </c>
      <c r="D66" s="129">
        <v>19840000</v>
      </c>
      <c r="E66" s="128">
        <f>+C66+D66</f>
        <v>67220540</v>
      </c>
      <c r="F66" s="130">
        <f>+'[7]Total Programa Mensual'!H66+'[7]Total Programa Mensual'!U66+'[7]Total Programa Mensual'!AH66+'[7]Total Programa Mensual'!AU66+'[7]Total Programa Mensual'!BH66</f>
        <v>1416666.67</v>
      </c>
      <c r="G66" s="130">
        <f>SUM('[7]Total Programa Mensual'!C66)</f>
        <v>2218950.67</v>
      </c>
      <c r="H66" s="131">
        <f>SUM(E66-G66)</f>
        <v>65001589.329999998</v>
      </c>
      <c r="I66" s="132">
        <f>IF(E66=0,0,+H66/E66)</f>
        <v>0.96698999041066913</v>
      </c>
    </row>
    <row r="67" spans="1:13" ht="15" customHeight="1" x14ac:dyDescent="0.2">
      <c r="A67" s="126" t="s">
        <v>190</v>
      </c>
      <c r="B67" s="143" t="s">
        <v>191</v>
      </c>
      <c r="C67" s="128">
        <f>SUM('[7]Presu-Unidades Ejec.-2018'!C67)</f>
        <v>105548860</v>
      </c>
      <c r="D67" s="129">
        <v>1160000</v>
      </c>
      <c r="E67" s="128">
        <f>+C67+D67</f>
        <v>106708860</v>
      </c>
      <c r="F67" s="130">
        <f>+'[7]Total Programa Mensual'!H67+'[7]Total Programa Mensual'!U67+'[7]Total Programa Mensual'!AH67+'[7]Total Programa Mensual'!AU67+'[7]Total Programa Mensual'!BH67</f>
        <v>2557365.92</v>
      </c>
      <c r="G67" s="130">
        <f>SUM('[7]Total Programa Mensual'!C67)</f>
        <v>2557365.92</v>
      </c>
      <c r="H67" s="131">
        <f t="shared" ref="H67:H74" si="15">SUM(E67-G67)</f>
        <v>104151494.08</v>
      </c>
      <c r="I67" s="132">
        <f t="shared" ref="I67:I95" si="16">IF(E67=0,0,+H67/E67)</f>
        <v>0.97603417448185648</v>
      </c>
    </row>
    <row r="68" spans="1:13" ht="15" customHeight="1" x14ac:dyDescent="0.2">
      <c r="A68" s="126" t="s">
        <v>192</v>
      </c>
      <c r="B68" s="143" t="s">
        <v>193</v>
      </c>
      <c r="C68" s="128">
        <f>SUM('[7]Presu-Unidades Ejec.-2018'!C68)</f>
        <v>115988860</v>
      </c>
      <c r="D68" s="129">
        <v>10800000</v>
      </c>
      <c r="E68" s="128">
        <f>+C68+D68</f>
        <v>126788860</v>
      </c>
      <c r="F68" s="130">
        <f>+'[7]Total Programa Mensual'!H68+'[7]Total Programa Mensual'!U68+'[7]Total Programa Mensual'!AH68+'[7]Total Programa Mensual'!AU68+'[7]Total Programa Mensual'!BH68</f>
        <v>5870497</v>
      </c>
      <c r="G68" s="130">
        <f>SUM('[7]Total Programa Mensual'!C68)</f>
        <v>13598624.529999999</v>
      </c>
      <c r="H68" s="131">
        <f t="shared" si="15"/>
        <v>113190235.47</v>
      </c>
      <c r="I68" s="132">
        <f t="shared" si="16"/>
        <v>0.89274590425373335</v>
      </c>
    </row>
    <row r="69" spans="1:13" ht="15" customHeight="1" x14ac:dyDescent="0.2">
      <c r="A69" s="126" t="s">
        <v>194</v>
      </c>
      <c r="B69" s="143" t="s">
        <v>195</v>
      </c>
      <c r="C69" s="128">
        <f>SUM('[7]Presu-Unidades Ejec.-2018'!C69)</f>
        <v>1111881000</v>
      </c>
      <c r="D69" s="129">
        <v>-113190000</v>
      </c>
      <c r="E69" s="128">
        <f>+C69+D69</f>
        <v>998691000</v>
      </c>
      <c r="F69" s="130">
        <f>+'[7]Total Programa Mensual'!H69+'[7]Total Programa Mensual'!U69+'[7]Total Programa Mensual'!AH69+'[7]Total Programa Mensual'!AU69+'[7]Total Programa Mensual'!BH69</f>
        <v>909216</v>
      </c>
      <c r="G69" s="130">
        <f>SUM('[7]Total Programa Mensual'!C69)</f>
        <v>8932056</v>
      </c>
      <c r="H69" s="131">
        <f t="shared" si="15"/>
        <v>989758944</v>
      </c>
      <c r="I69" s="132">
        <f t="shared" si="16"/>
        <v>0.99105623661372733</v>
      </c>
    </row>
    <row r="70" spans="1:13" s="87" customFormat="1" ht="15" customHeight="1" x14ac:dyDescent="0.2">
      <c r="A70" s="123" t="s">
        <v>196</v>
      </c>
      <c r="B70" s="166" t="s">
        <v>197</v>
      </c>
      <c r="C70" s="134">
        <f t="shared" ref="C70:H70" si="17">SUM(C71:C73)</f>
        <v>124778438</v>
      </c>
      <c r="D70" s="164">
        <f>SUM(D71:D73)</f>
        <v>0</v>
      </c>
      <c r="E70" s="134">
        <f t="shared" si="17"/>
        <v>124778438</v>
      </c>
      <c r="F70" s="165">
        <f t="shared" si="17"/>
        <v>7528062.0199999996</v>
      </c>
      <c r="G70" s="165">
        <f t="shared" si="17"/>
        <v>25713030.539999999</v>
      </c>
      <c r="H70" s="134">
        <f t="shared" si="17"/>
        <v>99065407.460000008</v>
      </c>
      <c r="I70" s="138">
        <f t="shared" si="16"/>
        <v>0.79393049831253704</v>
      </c>
      <c r="J70"/>
      <c r="K70"/>
      <c r="L70"/>
      <c r="M70"/>
    </row>
    <row r="71" spans="1:13" ht="15" customHeight="1" x14ac:dyDescent="0.2">
      <c r="A71" s="126" t="s">
        <v>198</v>
      </c>
      <c r="B71" s="143" t="s">
        <v>199</v>
      </c>
      <c r="C71" s="128">
        <f>SUM('[7]Presu-Unidades Ejec.-2018'!C71)</f>
        <v>32500000</v>
      </c>
      <c r="D71" s="129"/>
      <c r="E71" s="128">
        <f>+C71+D71</f>
        <v>32500000</v>
      </c>
      <c r="F71" s="130">
        <f>+'[7]Total Programa Mensual'!H71+'[7]Total Programa Mensual'!U71+'[7]Total Programa Mensual'!AH71+'[7]Total Programa Mensual'!AU71+'[7]Total Programa Mensual'!BH71</f>
        <v>1943652.42</v>
      </c>
      <c r="G71" s="130">
        <f>SUM('[7]Total Programa Mensual'!C71)</f>
        <v>5443978.7999999998</v>
      </c>
      <c r="H71" s="131">
        <f t="shared" si="15"/>
        <v>27056021.199999999</v>
      </c>
      <c r="I71" s="132">
        <f t="shared" si="16"/>
        <v>0.83249295999999995</v>
      </c>
    </row>
    <row r="72" spans="1:13" ht="15" customHeight="1" x14ac:dyDescent="0.2">
      <c r="A72" s="126" t="s">
        <v>200</v>
      </c>
      <c r="B72" s="143" t="s">
        <v>201</v>
      </c>
      <c r="C72" s="128">
        <f>SUM('[7]Presu-Unidades Ejec.-2018'!C72)</f>
        <v>82724430</v>
      </c>
      <c r="D72" s="129"/>
      <c r="E72" s="128">
        <f>+C72+D72</f>
        <v>82724430</v>
      </c>
      <c r="F72" s="130">
        <f>+'[7]Total Programa Mensual'!H72+'[7]Total Programa Mensual'!U72+'[7]Total Programa Mensual'!AH72+'[7]Total Programa Mensual'!AU72+'[7]Total Programa Mensual'!BH72</f>
        <v>5318409.5999999996</v>
      </c>
      <c r="G72" s="130">
        <f>SUM('[7]Total Programa Mensual'!C72)</f>
        <v>19756696.739999998</v>
      </c>
      <c r="H72" s="131">
        <f>SUM(E72-G72)</f>
        <v>62967733.260000005</v>
      </c>
      <c r="I72" s="132">
        <f>IF(E72=0,0,+H72/E72)</f>
        <v>0.76117457998803983</v>
      </c>
    </row>
    <row r="73" spans="1:13" ht="15" customHeight="1" x14ac:dyDescent="0.2">
      <c r="A73" s="126" t="s">
        <v>202</v>
      </c>
      <c r="B73" s="143" t="s">
        <v>203</v>
      </c>
      <c r="C73" s="128">
        <f>SUM('[7]Presu-Unidades Ejec.-2018'!C73)</f>
        <v>9554008</v>
      </c>
      <c r="D73" s="129"/>
      <c r="E73" s="128">
        <f>+C73+D73</f>
        <v>9554008</v>
      </c>
      <c r="F73" s="130">
        <f>+'[7]Total Programa Mensual'!H73+'[7]Total Programa Mensual'!U73+'[7]Total Programa Mensual'!AH73+'[7]Total Programa Mensual'!AU73+'[7]Total Programa Mensual'!BH73</f>
        <v>266000</v>
      </c>
      <c r="G73" s="130">
        <f>SUM('[7]Total Programa Mensual'!C73)</f>
        <v>512355</v>
      </c>
      <c r="H73" s="131">
        <f t="shared" si="15"/>
        <v>9041653</v>
      </c>
      <c r="I73" s="132">
        <f t="shared" si="16"/>
        <v>0.94637276837113804</v>
      </c>
    </row>
    <row r="74" spans="1:13" ht="15" customHeight="1" x14ac:dyDescent="0.2">
      <c r="A74" s="126" t="s">
        <v>204</v>
      </c>
      <c r="B74" s="143" t="s">
        <v>205</v>
      </c>
      <c r="C74" s="128">
        <f>SUM('[7]Presu-Unidades Ejec.-2018'!C74)</f>
        <v>55460000</v>
      </c>
      <c r="D74" s="129">
        <f>2862000+650000</f>
        <v>3512000</v>
      </c>
      <c r="E74" s="128">
        <f>+C74+D74</f>
        <v>58972000</v>
      </c>
      <c r="F74" s="130">
        <f>+'[7]Total Programa Mensual'!H74+'[7]Total Programa Mensual'!U74+'[7]Total Programa Mensual'!AH74+'[7]Total Programa Mensual'!AU74+'[7]Total Programa Mensual'!BH74</f>
        <v>12160</v>
      </c>
      <c r="G74" s="130">
        <f>SUM('[7]Total Programa Mensual'!C74)</f>
        <v>2982085</v>
      </c>
      <c r="H74" s="131">
        <f t="shared" si="15"/>
        <v>55989915</v>
      </c>
      <c r="I74" s="132">
        <f t="shared" si="16"/>
        <v>0.94943218815709152</v>
      </c>
    </row>
    <row r="75" spans="1:13" ht="15" customHeight="1" x14ac:dyDescent="0.2">
      <c r="A75" s="123" t="s">
        <v>206</v>
      </c>
      <c r="B75" s="142" t="s">
        <v>207</v>
      </c>
      <c r="C75" s="134">
        <f t="shared" ref="C75:H75" si="18">SUM(C76:C79)</f>
        <v>54466260</v>
      </c>
      <c r="D75" s="135">
        <f>SUM(D76:D79)</f>
        <v>0</v>
      </c>
      <c r="E75" s="136">
        <f t="shared" si="18"/>
        <v>54466260</v>
      </c>
      <c r="F75" s="137">
        <f t="shared" si="18"/>
        <v>539720</v>
      </c>
      <c r="G75" s="137">
        <f t="shared" si="18"/>
        <v>2429094</v>
      </c>
      <c r="H75" s="136">
        <f t="shared" si="18"/>
        <v>52037166</v>
      </c>
      <c r="I75" s="138">
        <f t="shared" si="16"/>
        <v>0.9554018579575686</v>
      </c>
    </row>
    <row r="76" spans="1:13" ht="15" customHeight="1" x14ac:dyDescent="0.2">
      <c r="A76" s="126" t="s">
        <v>208</v>
      </c>
      <c r="B76" s="143" t="s">
        <v>209</v>
      </c>
      <c r="C76" s="128">
        <f>SUM('[7]Presu-Unidades Ejec.-2018'!C76)</f>
        <v>11783100</v>
      </c>
      <c r="D76" s="129"/>
      <c r="E76" s="128">
        <f>+C76+D76</f>
        <v>11783100</v>
      </c>
      <c r="F76" s="130">
        <f>+'[7]Total Programa Mensual'!H76+'[7]Total Programa Mensual'!U76+'[7]Total Programa Mensual'!AH76+'[7]Total Programa Mensual'!AU76+'[7]Total Programa Mensual'!BH76</f>
        <v>13120</v>
      </c>
      <c r="G76" s="130">
        <f>SUM('[7]Total Programa Mensual'!C76)</f>
        <v>62900</v>
      </c>
      <c r="H76" s="131">
        <f>SUM(E76-G76)</f>
        <v>11720200</v>
      </c>
      <c r="I76" s="132">
        <f t="shared" si="16"/>
        <v>0.99466184620346088</v>
      </c>
    </row>
    <row r="77" spans="1:13" ht="15" customHeight="1" x14ac:dyDescent="0.2">
      <c r="A77" s="126" t="s">
        <v>210</v>
      </c>
      <c r="B77" s="143" t="s">
        <v>211</v>
      </c>
      <c r="C77" s="128">
        <f>SUM('[7]Presu-Unidades Ejec.-2018'!C77)</f>
        <v>18863160</v>
      </c>
      <c r="D77" s="129"/>
      <c r="E77" s="128">
        <f>+C77+D77</f>
        <v>18863160</v>
      </c>
      <c r="F77" s="130">
        <f>+'[7]Total Programa Mensual'!H77+'[7]Total Programa Mensual'!U77+'[7]Total Programa Mensual'!AH77+'[7]Total Programa Mensual'!AU77+'[7]Total Programa Mensual'!BH77</f>
        <v>526600</v>
      </c>
      <c r="G77" s="130">
        <f>SUM('[7]Total Programa Mensual'!C77)</f>
        <v>2366194</v>
      </c>
      <c r="H77" s="131">
        <f>SUM(E77-G77)</f>
        <v>16496966</v>
      </c>
      <c r="I77" s="132">
        <f t="shared" si="16"/>
        <v>0.87456004190178105</v>
      </c>
    </row>
    <row r="78" spans="1:13" ht="15" customHeight="1" x14ac:dyDescent="0.2">
      <c r="A78" s="126" t="s">
        <v>212</v>
      </c>
      <c r="B78" s="143" t="s">
        <v>213</v>
      </c>
      <c r="C78" s="128">
        <f>SUM('[7]Presu-Unidades Ejec.-2018'!C78)</f>
        <v>11090000</v>
      </c>
      <c r="D78" s="129"/>
      <c r="E78" s="128">
        <f>+C78+D78</f>
        <v>11090000</v>
      </c>
      <c r="F78" s="130">
        <f>+'[7]Total Programa Mensual'!H78+'[7]Total Programa Mensual'!U78+'[7]Total Programa Mensual'!AH78+'[7]Total Programa Mensual'!AU78+'[7]Total Programa Mensual'!BH78</f>
        <v>0</v>
      </c>
      <c r="G78" s="130">
        <f>SUM('[7]Total Programa Mensual'!C78)</f>
        <v>0</v>
      </c>
      <c r="H78" s="131">
        <f>SUM(E78-G78)</f>
        <v>11090000</v>
      </c>
      <c r="I78" s="132">
        <f t="shared" si="16"/>
        <v>1</v>
      </c>
    </row>
    <row r="79" spans="1:13" ht="15" customHeight="1" x14ac:dyDescent="0.2">
      <c r="A79" s="126" t="s">
        <v>214</v>
      </c>
      <c r="B79" s="143" t="s">
        <v>215</v>
      </c>
      <c r="C79" s="128">
        <f>SUM('[7]Presu-Unidades Ejec.-2018'!C79)</f>
        <v>12730000</v>
      </c>
      <c r="D79" s="129"/>
      <c r="E79" s="128">
        <f>+C79+D79</f>
        <v>12730000</v>
      </c>
      <c r="F79" s="130">
        <f>+'[7]Total Programa Mensual'!H79+'[7]Total Programa Mensual'!U79+'[7]Total Programa Mensual'!AH79+'[7]Total Programa Mensual'!AU79+'[7]Total Programa Mensual'!BH79</f>
        <v>0</v>
      </c>
      <c r="G79" s="130">
        <f>SUM('[7]Total Programa Mensual'!C79)</f>
        <v>0</v>
      </c>
      <c r="H79" s="131">
        <f>SUM(E79-G79)</f>
        <v>12730000</v>
      </c>
      <c r="I79" s="132">
        <f t="shared" si="16"/>
        <v>1</v>
      </c>
    </row>
    <row r="80" spans="1:13" ht="15" customHeight="1" x14ac:dyDescent="0.2">
      <c r="A80" s="123" t="s">
        <v>216</v>
      </c>
      <c r="B80" s="142" t="s">
        <v>217</v>
      </c>
      <c r="C80" s="134">
        <f t="shared" ref="C80:H80" si="19">SUM(C81:C82)</f>
        <v>37550000</v>
      </c>
      <c r="D80" s="164">
        <f>SUM(D81:D82)</f>
        <v>0</v>
      </c>
      <c r="E80" s="134">
        <f t="shared" si="19"/>
        <v>37550000</v>
      </c>
      <c r="F80" s="165">
        <f t="shared" si="19"/>
        <v>819882</v>
      </c>
      <c r="G80" s="165">
        <f t="shared" si="19"/>
        <v>6505434</v>
      </c>
      <c r="H80" s="134">
        <f t="shared" si="19"/>
        <v>31044566</v>
      </c>
      <c r="I80" s="138">
        <f t="shared" si="16"/>
        <v>0.82675275632490008</v>
      </c>
    </row>
    <row r="81" spans="1:13" ht="15" customHeight="1" x14ac:dyDescent="0.2">
      <c r="A81" s="126" t="s">
        <v>218</v>
      </c>
      <c r="B81" s="143" t="s">
        <v>219</v>
      </c>
      <c r="C81" s="128">
        <f>SUM('[7]Presu-Unidades Ejec.-2018'!C81)</f>
        <v>37550000</v>
      </c>
      <c r="D81" s="129"/>
      <c r="E81" s="128">
        <f>+C81+D81</f>
        <v>37550000</v>
      </c>
      <c r="F81" s="130">
        <f>+'[7]Total Programa Mensual'!H81+'[7]Total Programa Mensual'!U81+'[7]Total Programa Mensual'!AH81+'[7]Total Programa Mensual'!AU81+'[7]Total Programa Mensual'!BH81</f>
        <v>819882</v>
      </c>
      <c r="G81" s="130">
        <f>SUM('[7]Total Programa Mensual'!C81)</f>
        <v>6505434</v>
      </c>
      <c r="H81" s="131">
        <f>SUM(E81-G81)</f>
        <v>31044566</v>
      </c>
      <c r="I81" s="132">
        <f>IF(E81=0,0,+H81/E81)</f>
        <v>0.82675275632490008</v>
      </c>
    </row>
    <row r="82" spans="1:13" ht="15" hidden="1" customHeight="1" x14ac:dyDescent="0.2">
      <c r="A82" s="126" t="s">
        <v>220</v>
      </c>
      <c r="B82" s="143" t="s">
        <v>221</v>
      </c>
      <c r="C82" s="128">
        <f>SUM('[7]Presu-Unidades Ejec.-2018'!C82)</f>
        <v>0</v>
      </c>
      <c r="D82" s="129"/>
      <c r="E82" s="128">
        <f>+C82+D82</f>
        <v>0</v>
      </c>
      <c r="F82" s="130">
        <f>SUM('[7]Total Programa Mensual'!E82+'[7]Total Programa Mensual'!R82+'[7]Total Programa Mensual'!AE82+'[7]Total Programa Mensual'!AR82+'[7]Total Programa Mensual'!BE82)</f>
        <v>0</v>
      </c>
      <c r="G82" s="130">
        <f>SUM('[7]Total Programa Mensual'!C82)</f>
        <v>0</v>
      </c>
      <c r="H82" s="131">
        <f>SUM(E82-G82)</f>
        <v>0</v>
      </c>
      <c r="I82" s="132">
        <f t="shared" si="16"/>
        <v>0</v>
      </c>
    </row>
    <row r="83" spans="1:13" ht="15" customHeight="1" x14ac:dyDescent="0.2">
      <c r="A83" s="123" t="s">
        <v>222</v>
      </c>
      <c r="B83" s="142" t="s">
        <v>223</v>
      </c>
      <c r="C83" s="134">
        <f t="shared" ref="C83:H83" si="20">SUM(C84:C86)</f>
        <v>66412500</v>
      </c>
      <c r="D83" s="135">
        <f>SUM(D84:D86)</f>
        <v>0</v>
      </c>
      <c r="E83" s="136">
        <f t="shared" si="20"/>
        <v>66412500</v>
      </c>
      <c r="F83" s="137">
        <f t="shared" si="20"/>
        <v>1112476.8</v>
      </c>
      <c r="G83" s="137">
        <f t="shared" si="20"/>
        <v>2493240.4300000002</v>
      </c>
      <c r="H83" s="136">
        <f t="shared" si="20"/>
        <v>63919259.57</v>
      </c>
      <c r="I83" s="138">
        <f t="shared" si="16"/>
        <v>0.96245826568793524</v>
      </c>
    </row>
    <row r="84" spans="1:13" s="171" customFormat="1" ht="15" customHeight="1" x14ac:dyDescent="0.2">
      <c r="A84" s="167" t="s">
        <v>224</v>
      </c>
      <c r="B84" s="168" t="s">
        <v>225</v>
      </c>
      <c r="C84" s="128">
        <f>SUM('[7]Presu-Unidades Ejec.-2018'!C84)</f>
        <v>44844750</v>
      </c>
      <c r="D84" s="129"/>
      <c r="E84" s="128">
        <f>+C84+D84</f>
        <v>44844750</v>
      </c>
      <c r="F84" s="130">
        <f>+'[7]Total Programa Mensual'!H84+'[7]Total Programa Mensual'!U84+'[7]Total Programa Mensual'!AH84+'[7]Total Programa Mensual'!AU84+'[7]Total Programa Mensual'!BH84</f>
        <v>1112476.8</v>
      </c>
      <c r="G84" s="130">
        <f>SUM('[7]Total Programa Mensual'!C84)</f>
        <v>2493240.4300000002</v>
      </c>
      <c r="H84" s="169">
        <f>SUM(E84-G84)</f>
        <v>42351509.57</v>
      </c>
      <c r="I84" s="170">
        <f t="shared" si="16"/>
        <v>0.94440284693303012</v>
      </c>
      <c r="J84"/>
      <c r="K84"/>
      <c r="L84"/>
      <c r="M84"/>
    </row>
    <row r="85" spans="1:13" ht="15" customHeight="1" x14ac:dyDescent="0.2">
      <c r="A85" s="126" t="s">
        <v>226</v>
      </c>
      <c r="B85" s="143" t="s">
        <v>227</v>
      </c>
      <c r="C85" s="128">
        <f>SUM('[7]Presu-Unidades Ejec.-2018'!C85)</f>
        <v>18867750</v>
      </c>
      <c r="D85" s="129"/>
      <c r="E85" s="128">
        <f>+C85+D85</f>
        <v>18867750</v>
      </c>
      <c r="F85" s="130">
        <f>+'[7]Total Programa Mensual'!H85+'[7]Total Programa Mensual'!U85+'[7]Total Programa Mensual'!AH85+'[7]Total Programa Mensual'!AU85+'[7]Total Programa Mensual'!BH85</f>
        <v>0</v>
      </c>
      <c r="G85" s="130">
        <f>SUM('[7]Total Programa Mensual'!C85)</f>
        <v>0</v>
      </c>
      <c r="H85" s="131">
        <f>SUM(E85-G85)</f>
        <v>18867750</v>
      </c>
      <c r="I85" s="132">
        <f t="shared" si="16"/>
        <v>1</v>
      </c>
    </row>
    <row r="86" spans="1:13" ht="15" customHeight="1" x14ac:dyDescent="0.2">
      <c r="A86" s="126" t="s">
        <v>228</v>
      </c>
      <c r="B86" s="143" t="s">
        <v>229</v>
      </c>
      <c r="C86" s="128">
        <f>SUM('[7]Presu-Unidades Ejec.-2018'!C86)</f>
        <v>2700000</v>
      </c>
      <c r="D86" s="129"/>
      <c r="E86" s="128">
        <f>+C86+D86</f>
        <v>2700000</v>
      </c>
      <c r="F86" s="130">
        <f>+'[7]Total Programa Mensual'!H86+'[7]Total Programa Mensual'!U86+'[7]Total Programa Mensual'!AH86+'[7]Total Programa Mensual'!AU86+'[7]Total Programa Mensual'!BH86</f>
        <v>0</v>
      </c>
      <c r="G86" s="130">
        <f>SUM('[7]Total Programa Mensual'!C86)</f>
        <v>0</v>
      </c>
      <c r="H86" s="131">
        <f>SUM(E86-G86)</f>
        <v>2700000</v>
      </c>
      <c r="I86" s="132">
        <f t="shared" si="16"/>
        <v>1</v>
      </c>
    </row>
    <row r="87" spans="1:13" ht="15" customHeight="1" x14ac:dyDescent="0.2">
      <c r="A87" s="123" t="s">
        <v>230</v>
      </c>
      <c r="B87" s="142" t="s">
        <v>231</v>
      </c>
      <c r="C87" s="134">
        <f t="shared" ref="C87:H87" si="21">SUM(C88:C95)</f>
        <v>222353400</v>
      </c>
      <c r="D87" s="134">
        <f t="shared" si="21"/>
        <v>-93382800</v>
      </c>
      <c r="E87" s="136">
        <f t="shared" si="21"/>
        <v>128970600</v>
      </c>
      <c r="F87" s="137">
        <f t="shared" si="21"/>
        <v>1137412.6000000001</v>
      </c>
      <c r="G87" s="137">
        <f t="shared" si="21"/>
        <v>5480018.6699999999</v>
      </c>
      <c r="H87" s="136">
        <f t="shared" si="21"/>
        <v>123490581.33000001</v>
      </c>
      <c r="I87" s="138">
        <f t="shared" si="16"/>
        <v>0.95750955124656323</v>
      </c>
    </row>
    <row r="88" spans="1:13" ht="15" customHeight="1" x14ac:dyDescent="0.2">
      <c r="A88" s="126" t="s">
        <v>232</v>
      </c>
      <c r="B88" s="143" t="s">
        <v>233</v>
      </c>
      <c r="C88" s="128">
        <f>SUM('[7]Presu-Unidades Ejec.-2018'!C88)</f>
        <v>49448860</v>
      </c>
      <c r="D88" s="129"/>
      <c r="E88" s="128">
        <f t="shared" ref="E88:E95" si="22">+C88+D88</f>
        <v>49448860</v>
      </c>
      <c r="F88" s="130">
        <f>+'[7]Total Programa Mensual'!H88+'[7]Total Programa Mensual'!U88+'[7]Total Programa Mensual'!AH88+'[7]Total Programa Mensual'!AU88+'[7]Total Programa Mensual'!BH88</f>
        <v>321000</v>
      </c>
      <c r="G88" s="130">
        <f>SUM('[7]Total Programa Mensual'!C88)</f>
        <v>1120000</v>
      </c>
      <c r="H88" s="131">
        <f t="shared" ref="H88:H95" si="23">SUM(E88-G88)</f>
        <v>48328860</v>
      </c>
      <c r="I88" s="132">
        <f t="shared" si="16"/>
        <v>0.97735033729796805</v>
      </c>
    </row>
    <row r="89" spans="1:13" ht="15" customHeight="1" x14ac:dyDescent="0.2">
      <c r="A89" s="172" t="s">
        <v>234</v>
      </c>
      <c r="B89" s="173" t="s">
        <v>235</v>
      </c>
      <c r="C89" s="128">
        <f>SUM('[7]Presu-Unidades Ejec.-2018'!C89)</f>
        <v>650000</v>
      </c>
      <c r="D89" s="129"/>
      <c r="E89" s="128">
        <f>+C89+D89</f>
        <v>650000</v>
      </c>
      <c r="F89" s="130">
        <f>+'[7]Total Programa Mensual'!H89+'[7]Total Programa Mensual'!U89+'[7]Total Programa Mensual'!AH89+'[7]Total Programa Mensual'!AU89+'[7]Total Programa Mensual'!BH89</f>
        <v>0</v>
      </c>
      <c r="G89" s="130">
        <f>SUM('[7]Total Programa Mensual'!C89)</f>
        <v>0</v>
      </c>
      <c r="H89" s="131">
        <f>SUM(E89-G89)</f>
        <v>650000</v>
      </c>
      <c r="I89" s="132">
        <f>IF(E89=0,0,+H89/E89)</f>
        <v>1</v>
      </c>
    </row>
    <row r="90" spans="1:13" ht="15" customHeight="1" x14ac:dyDescent="0.2">
      <c r="A90" s="126" t="s">
        <v>236</v>
      </c>
      <c r="B90" s="143" t="s">
        <v>237</v>
      </c>
      <c r="C90" s="128">
        <f>SUM('[7]Presu-Unidades Ejec.-2018'!C90)</f>
        <v>3800000</v>
      </c>
      <c r="D90" s="129"/>
      <c r="E90" s="128">
        <f t="shared" si="22"/>
        <v>3800000</v>
      </c>
      <c r="F90" s="130">
        <f>+'[7]Total Programa Mensual'!H90+'[7]Total Programa Mensual'!U90+'[7]Total Programa Mensual'!AH90+'[7]Total Programa Mensual'!AU90+'[7]Total Programa Mensual'!BH90</f>
        <v>124977.60000000001</v>
      </c>
      <c r="G90" s="130">
        <f>SUM('[7]Total Programa Mensual'!C90)</f>
        <v>377007.4</v>
      </c>
      <c r="H90" s="131">
        <f t="shared" si="23"/>
        <v>3422992.6</v>
      </c>
      <c r="I90" s="132">
        <f t="shared" si="16"/>
        <v>0.90078752631578951</v>
      </c>
    </row>
    <row r="91" spans="1:13" ht="15" customHeight="1" x14ac:dyDescent="0.2">
      <c r="A91" s="126" t="s">
        <v>238</v>
      </c>
      <c r="B91" s="143" t="s">
        <v>239</v>
      </c>
      <c r="C91" s="128">
        <f>SUM('[7]Presu-Unidades Ejec.-2018'!C91)</f>
        <v>7000000</v>
      </c>
      <c r="D91" s="129"/>
      <c r="E91" s="128">
        <f t="shared" si="22"/>
        <v>7000000</v>
      </c>
      <c r="F91" s="130">
        <f>+'[7]Total Programa Mensual'!H91+'[7]Total Programa Mensual'!U91+'[7]Total Programa Mensual'!AH91+'[7]Total Programa Mensual'!AU91+'[7]Total Programa Mensual'!BH91</f>
        <v>171435</v>
      </c>
      <c r="G91" s="130">
        <f>SUM('[7]Total Programa Mensual'!C91)</f>
        <v>230836.17</v>
      </c>
      <c r="H91" s="131">
        <f t="shared" si="23"/>
        <v>6769163.8300000001</v>
      </c>
      <c r="I91" s="132">
        <f t="shared" si="16"/>
        <v>0.96702340428571432</v>
      </c>
    </row>
    <row r="92" spans="1:13" ht="12.75" customHeight="1" x14ac:dyDescent="0.2">
      <c r="A92" s="126" t="s">
        <v>240</v>
      </c>
      <c r="B92" s="143" t="s">
        <v>241</v>
      </c>
      <c r="C92" s="128">
        <f>SUM('[7]Presu-Unidades Ejec.-2018'!C92)</f>
        <v>1242180</v>
      </c>
      <c r="D92" s="129"/>
      <c r="E92" s="128">
        <f t="shared" si="22"/>
        <v>1242180</v>
      </c>
      <c r="F92" s="130">
        <f>+'[7]Total Programa Mensual'!H92+'[7]Total Programa Mensual'!U92+'[7]Total Programa Mensual'!AH92+'[7]Total Programa Mensual'!AU92+'[7]Total Programa Mensual'!BH92</f>
        <v>0</v>
      </c>
      <c r="G92" s="130">
        <f>SUM('[7]Total Programa Mensual'!C92)</f>
        <v>0</v>
      </c>
      <c r="H92" s="131">
        <f t="shared" si="23"/>
        <v>1242180</v>
      </c>
      <c r="I92" s="132">
        <f t="shared" si="16"/>
        <v>1</v>
      </c>
    </row>
    <row r="93" spans="1:13" ht="14.25" customHeight="1" x14ac:dyDescent="0.2">
      <c r="A93" s="126" t="s">
        <v>242</v>
      </c>
      <c r="B93" s="146" t="s">
        <v>243</v>
      </c>
      <c r="C93" s="128">
        <f>SUM('[7]Presu-Unidades Ejec.-2018'!C93)</f>
        <v>9730560</v>
      </c>
      <c r="D93" s="129"/>
      <c r="E93" s="128">
        <f t="shared" si="22"/>
        <v>9730560</v>
      </c>
      <c r="F93" s="130">
        <f>+'[7]Total Programa Mensual'!H93+'[7]Total Programa Mensual'!U93+'[7]Total Programa Mensual'!AH93+'[7]Total Programa Mensual'!AU93+'[7]Total Programa Mensual'!BH93</f>
        <v>490000</v>
      </c>
      <c r="G93" s="130">
        <f>SUM('[7]Total Programa Mensual'!C93)</f>
        <v>1180000</v>
      </c>
      <c r="H93" s="131">
        <f t="shared" si="23"/>
        <v>8550560</v>
      </c>
      <c r="I93" s="132">
        <f t="shared" si="16"/>
        <v>0.87873257037621677</v>
      </c>
    </row>
    <row r="94" spans="1:13" ht="15" customHeight="1" x14ac:dyDescent="0.2">
      <c r="A94" s="126" t="s">
        <v>244</v>
      </c>
      <c r="B94" s="143" t="s">
        <v>245</v>
      </c>
      <c r="C94" s="128">
        <f>SUM('[7]Presu-Unidades Ejec.-2018'!C94)</f>
        <v>149581800</v>
      </c>
      <c r="D94" s="129">
        <v>-93382800</v>
      </c>
      <c r="E94" s="128">
        <f t="shared" si="22"/>
        <v>56199000</v>
      </c>
      <c r="F94" s="130">
        <f>+'[7]Total Programa Mensual'!H94+'[7]Total Programa Mensual'!U94+'[7]Total Programa Mensual'!AH94+'[7]Total Programa Mensual'!AU94+'[7]Total Programa Mensual'!BH94</f>
        <v>30000</v>
      </c>
      <c r="G94" s="130">
        <f>SUM('[7]Total Programa Mensual'!C94)</f>
        <v>2572175.1</v>
      </c>
      <c r="H94" s="131">
        <f t="shared" si="23"/>
        <v>53626824.899999999</v>
      </c>
      <c r="I94" s="132">
        <f t="shared" si="16"/>
        <v>0.95423094539048736</v>
      </c>
    </row>
    <row r="95" spans="1:13" ht="12.75" customHeight="1" x14ac:dyDescent="0.2">
      <c r="A95" s="126" t="s">
        <v>246</v>
      </c>
      <c r="B95" s="143" t="s">
        <v>247</v>
      </c>
      <c r="C95" s="128">
        <f>SUM('[7]Presu-Unidades Ejec.-2018'!C95)</f>
        <v>900000</v>
      </c>
      <c r="D95" s="129"/>
      <c r="E95" s="128">
        <f t="shared" si="22"/>
        <v>900000</v>
      </c>
      <c r="F95" s="130">
        <f>+'[7]Total Programa Mensual'!H95+'[7]Total Programa Mensual'!U95+'[7]Total Programa Mensual'!AH95+'[7]Total Programa Mensual'!AU95+'[7]Total Programa Mensual'!BH95</f>
        <v>0</v>
      </c>
      <c r="G95" s="130">
        <f>SUM('[7]Total Programa Mensual'!C95)</f>
        <v>0</v>
      </c>
      <c r="H95" s="131">
        <f t="shared" si="23"/>
        <v>900000</v>
      </c>
      <c r="I95" s="132">
        <f t="shared" si="16"/>
        <v>1</v>
      </c>
    </row>
    <row r="96" spans="1:13" ht="15" customHeight="1" x14ac:dyDescent="0.2">
      <c r="A96" s="123" t="s">
        <v>248</v>
      </c>
      <c r="B96" s="142" t="s">
        <v>249</v>
      </c>
      <c r="C96" s="136">
        <f t="shared" ref="C96:H96" si="24">SUM(C97:C98)</f>
        <v>61235450</v>
      </c>
      <c r="D96" s="135">
        <f>SUM(D97:D98)</f>
        <v>0</v>
      </c>
      <c r="E96" s="136">
        <f t="shared" si="24"/>
        <v>61235450</v>
      </c>
      <c r="F96" s="137">
        <f t="shared" si="24"/>
        <v>0</v>
      </c>
      <c r="G96" s="137">
        <f t="shared" si="24"/>
        <v>5034483.99</v>
      </c>
      <c r="H96" s="136">
        <f t="shared" si="24"/>
        <v>56200966.009999998</v>
      </c>
      <c r="I96" s="138">
        <f>IF(E96=0,0,+H96/E96)</f>
        <v>0.91778481271877643</v>
      </c>
    </row>
    <row r="97" spans="1:13" ht="15" customHeight="1" x14ac:dyDescent="0.2">
      <c r="A97" s="126" t="s">
        <v>250</v>
      </c>
      <c r="B97" s="143" t="s">
        <v>251</v>
      </c>
      <c r="C97" s="128">
        <f>SUM('[7]Presu-Unidades Ejec.-2018'!C97)</f>
        <v>60372960</v>
      </c>
      <c r="D97" s="129"/>
      <c r="E97" s="128">
        <f>+C97+D97</f>
        <v>60372960</v>
      </c>
      <c r="F97" s="130">
        <f>+'[7]Total Programa Mensual'!H97+'[7]Total Programa Mensual'!U97+'[7]Total Programa Mensual'!AH97+'[7]Total Programa Mensual'!AU97+'[7]Total Programa Mensual'!BH97</f>
        <v>0</v>
      </c>
      <c r="G97" s="130">
        <f>SUM('[7]Total Programa Mensual'!C97)</f>
        <v>5034483.99</v>
      </c>
      <c r="H97" s="131">
        <f>SUM(E97-G97)</f>
        <v>55338476.009999998</v>
      </c>
      <c r="I97" s="132">
        <f>IF(E97=0,0,+H97/E97)</f>
        <v>0.91661028397481248</v>
      </c>
    </row>
    <row r="98" spans="1:13" x14ac:dyDescent="0.2">
      <c r="A98" s="126" t="s">
        <v>252</v>
      </c>
      <c r="B98" s="143" t="s">
        <v>253</v>
      </c>
      <c r="C98" s="128">
        <f>SUM('[7]Presu-Unidades Ejec.-2018'!C98)</f>
        <v>862490</v>
      </c>
      <c r="D98" s="133"/>
      <c r="E98" s="128">
        <f>+C98+D98</f>
        <v>862490</v>
      </c>
      <c r="F98" s="130">
        <f>+'[7]Total Programa Mensual'!H98+'[7]Total Programa Mensual'!U98+'[7]Total Programa Mensual'!AH98+'[7]Total Programa Mensual'!AU98+'[7]Total Programa Mensual'!BH98</f>
        <v>0</v>
      </c>
      <c r="G98" s="130">
        <f>SUM('[7]Total Programa Mensual'!C98)</f>
        <v>0</v>
      </c>
      <c r="H98" s="131">
        <f>SUM(E98-G98)</f>
        <v>862490</v>
      </c>
      <c r="I98" s="132">
        <f>IF(E98=0,0,+H98/E98)</f>
        <v>1</v>
      </c>
    </row>
    <row r="99" spans="1:13" ht="15" customHeight="1" x14ac:dyDescent="0.2">
      <c r="A99" s="123" t="s">
        <v>254</v>
      </c>
      <c r="B99" s="142" t="s">
        <v>255</v>
      </c>
      <c r="C99" s="134">
        <f t="shared" ref="C99:H99" si="25">SUM(C100:C101)</f>
        <v>14734320</v>
      </c>
      <c r="D99" s="164">
        <f>SUM(D100:D101)</f>
        <v>0</v>
      </c>
      <c r="E99" s="134">
        <f t="shared" si="25"/>
        <v>14734320</v>
      </c>
      <c r="F99" s="165">
        <f t="shared" si="25"/>
        <v>172682</v>
      </c>
      <c r="G99" s="165">
        <f t="shared" si="25"/>
        <v>9352687.4000000004</v>
      </c>
      <c r="H99" s="134">
        <f t="shared" si="25"/>
        <v>5381632.5999999996</v>
      </c>
      <c r="I99" s="138">
        <f t="shared" ref="I99:I117" si="26">IF(E99=0,0,+H99/E99)</f>
        <v>0.36524472116799417</v>
      </c>
    </row>
    <row r="100" spans="1:13" s="174" customFormat="1" ht="15" customHeight="1" x14ac:dyDescent="0.2">
      <c r="A100" s="167" t="s">
        <v>256</v>
      </c>
      <c r="B100" s="168" t="s">
        <v>257</v>
      </c>
      <c r="C100" s="128">
        <f>SUM('[7]Presu-Unidades Ejec.-2018'!C100)</f>
        <v>12224320</v>
      </c>
      <c r="D100" s="129"/>
      <c r="E100" s="128">
        <f>+C100+D100</f>
        <v>12224320</v>
      </c>
      <c r="F100" s="130">
        <f>+'[7]Total Programa Mensual'!H100+'[7]Total Programa Mensual'!U100+'[7]Total Programa Mensual'!AH100+'[7]Total Programa Mensual'!AU100+'[7]Total Programa Mensual'!BH100</f>
        <v>0</v>
      </c>
      <c r="G100" s="130">
        <f>SUM('[7]Total Programa Mensual'!C100)</f>
        <v>8639156.4000000004</v>
      </c>
      <c r="H100" s="169">
        <f>SUM(E100-G100)</f>
        <v>3585163.5999999996</v>
      </c>
      <c r="I100" s="170">
        <f>IF(E100=0,0,+H100/E100)</f>
        <v>0.29328122954896468</v>
      </c>
      <c r="J100"/>
      <c r="K100"/>
      <c r="L100"/>
      <c r="M100"/>
    </row>
    <row r="101" spans="1:13" s="87" customFormat="1" ht="15" customHeight="1" x14ac:dyDescent="0.2">
      <c r="A101" s="126" t="s">
        <v>258</v>
      </c>
      <c r="B101" s="143" t="s">
        <v>259</v>
      </c>
      <c r="C101" s="128">
        <f>SUM('[7]Presu-Unidades Ejec.-2018'!C101)</f>
        <v>2510000</v>
      </c>
      <c r="D101" s="129"/>
      <c r="E101" s="128">
        <f>+C101+D101</f>
        <v>2510000</v>
      </c>
      <c r="F101" s="130">
        <f>+'[7]Total Programa Mensual'!H101+'[7]Total Programa Mensual'!U101+'[7]Total Programa Mensual'!AH101+'[7]Total Programa Mensual'!AU101+'[7]Total Programa Mensual'!BH101</f>
        <v>172682</v>
      </c>
      <c r="G101" s="130">
        <f>SUM('[7]Total Programa Mensual'!C101)</f>
        <v>713531</v>
      </c>
      <c r="H101" s="131">
        <f>SUM(E101-G101)</f>
        <v>1796469</v>
      </c>
      <c r="I101" s="132">
        <f t="shared" si="26"/>
        <v>0.71572470119521914</v>
      </c>
      <c r="J101"/>
      <c r="K101"/>
      <c r="L101"/>
      <c r="M101"/>
    </row>
    <row r="102" spans="1:13" s="87" customFormat="1" x14ac:dyDescent="0.2">
      <c r="A102" s="116" t="s">
        <v>260</v>
      </c>
      <c r="B102" s="117" t="s">
        <v>261</v>
      </c>
      <c r="C102" s="175">
        <f t="shared" ref="C102:H102" si="27">+C103+C108+C110+C118+C121</f>
        <v>142110830</v>
      </c>
      <c r="D102" s="176">
        <f>+D103+D108+D110+D118+D121</f>
        <v>0</v>
      </c>
      <c r="E102" s="175">
        <f t="shared" si="27"/>
        <v>142110830</v>
      </c>
      <c r="F102" s="177">
        <f t="shared" si="27"/>
        <v>4944014.3000000007</v>
      </c>
      <c r="G102" s="177">
        <f t="shared" si="27"/>
        <v>12755036.550000001</v>
      </c>
      <c r="H102" s="175">
        <f t="shared" si="27"/>
        <v>129355793.44999999</v>
      </c>
      <c r="I102" s="122">
        <f t="shared" si="26"/>
        <v>0.91024585142455361</v>
      </c>
      <c r="J102"/>
      <c r="K102"/>
      <c r="L102"/>
      <c r="M102"/>
    </row>
    <row r="103" spans="1:13" ht="15" customHeight="1" x14ac:dyDescent="0.2">
      <c r="A103" s="123" t="s">
        <v>262</v>
      </c>
      <c r="B103" s="142" t="s">
        <v>263</v>
      </c>
      <c r="C103" s="136">
        <f t="shared" ref="C103:H103" si="28">SUM(C104:C107)</f>
        <v>29526820</v>
      </c>
      <c r="D103" s="135">
        <f>SUM(D104:D107)</f>
        <v>0</v>
      </c>
      <c r="E103" s="136">
        <f t="shared" si="28"/>
        <v>29526820</v>
      </c>
      <c r="F103" s="137">
        <f t="shared" si="28"/>
        <v>1502756.92</v>
      </c>
      <c r="G103" s="137">
        <f t="shared" si="28"/>
        <v>3205735.49</v>
      </c>
      <c r="H103" s="136">
        <f t="shared" si="28"/>
        <v>26321084.509999998</v>
      </c>
      <c r="I103" s="158">
        <f t="shared" si="26"/>
        <v>0.89142970729662041</v>
      </c>
    </row>
    <row r="104" spans="1:13" ht="15" customHeight="1" x14ac:dyDescent="0.2">
      <c r="A104" s="126" t="s">
        <v>264</v>
      </c>
      <c r="B104" s="143" t="s">
        <v>265</v>
      </c>
      <c r="C104" s="128">
        <f>SUM('[7]Presu-Unidades Ejec.-2018'!C104)</f>
        <v>15000000</v>
      </c>
      <c r="D104" s="129"/>
      <c r="E104" s="128">
        <f>+C104+D104</f>
        <v>15000000</v>
      </c>
      <c r="F104" s="130">
        <f>+'[7]Total Programa Mensual'!H104+'[7]Total Programa Mensual'!U104+'[7]Total Programa Mensual'!AH104+'[7]Total Programa Mensual'!AU104+'[7]Total Programa Mensual'!BH104</f>
        <v>689290</v>
      </c>
      <c r="G104" s="130">
        <f>SUM('[7]Total Programa Mensual'!C104)</f>
        <v>1173232.94</v>
      </c>
      <c r="H104" s="131">
        <f>SUM(E104-G104)</f>
        <v>13826767.060000001</v>
      </c>
      <c r="I104" s="132">
        <f t="shared" si="26"/>
        <v>0.92178447066666669</v>
      </c>
    </row>
    <row r="105" spans="1:13" ht="15" customHeight="1" x14ac:dyDescent="0.2">
      <c r="A105" s="126" t="s">
        <v>266</v>
      </c>
      <c r="B105" s="143" t="s">
        <v>267</v>
      </c>
      <c r="C105" s="128">
        <f>SUM('[7]Presu-Unidades Ejec.-2018'!C105)</f>
        <v>685000</v>
      </c>
      <c r="D105" s="129"/>
      <c r="E105" s="128">
        <f>+C105+D105</f>
        <v>685000</v>
      </c>
      <c r="F105" s="130">
        <f>+'[7]Total Programa Mensual'!H105+'[7]Total Programa Mensual'!U105+'[7]Total Programa Mensual'!AH105+'[7]Total Programa Mensual'!AU105+'[7]Total Programa Mensual'!BH105</f>
        <v>0</v>
      </c>
      <c r="G105" s="130">
        <f>SUM('[7]Total Programa Mensual'!C105)</f>
        <v>0</v>
      </c>
      <c r="H105" s="131">
        <f>SUM(E105-G105)</f>
        <v>685000</v>
      </c>
      <c r="I105" s="132">
        <f t="shared" si="26"/>
        <v>1</v>
      </c>
    </row>
    <row r="106" spans="1:13" ht="15" customHeight="1" x14ac:dyDescent="0.2">
      <c r="A106" s="126" t="s">
        <v>268</v>
      </c>
      <c r="B106" s="143" t="s">
        <v>269</v>
      </c>
      <c r="C106" s="128">
        <f>SUM('[7]Presu-Unidades Ejec.-2018'!C106)</f>
        <v>13451820</v>
      </c>
      <c r="D106" s="129"/>
      <c r="E106" s="128">
        <f>+C106+D106</f>
        <v>13451820</v>
      </c>
      <c r="F106" s="130">
        <f>+'[7]Total Programa Mensual'!H106+'[7]Total Programa Mensual'!U106+'[7]Total Programa Mensual'!AH106+'[7]Total Programa Mensual'!AU106+'[7]Total Programa Mensual'!BH106</f>
        <v>813466.92</v>
      </c>
      <c r="G106" s="130">
        <f>SUM('[7]Total Programa Mensual'!C106)</f>
        <v>2007407.55</v>
      </c>
      <c r="H106" s="131">
        <f>SUM(E106-G106)</f>
        <v>11444412.449999999</v>
      </c>
      <c r="I106" s="132">
        <f t="shared" si="26"/>
        <v>0.85077056115826699</v>
      </c>
    </row>
    <row r="107" spans="1:13" ht="15" customHeight="1" x14ac:dyDescent="0.2">
      <c r="A107" s="145" t="s">
        <v>270</v>
      </c>
      <c r="B107" s="143" t="s">
        <v>271</v>
      </c>
      <c r="C107" s="128">
        <f>SUM('[7]Presu-Unidades Ejec.-2018'!C107)</f>
        <v>390000</v>
      </c>
      <c r="D107" s="129"/>
      <c r="E107" s="128">
        <f>+C107+D107</f>
        <v>390000</v>
      </c>
      <c r="F107" s="130">
        <f>+'[7]Total Programa Mensual'!H107+'[7]Total Programa Mensual'!U107+'[7]Total Programa Mensual'!AH107+'[7]Total Programa Mensual'!AU107+'[7]Total Programa Mensual'!BH107</f>
        <v>0</v>
      </c>
      <c r="G107" s="130">
        <f>SUM('[7]Total Programa Mensual'!C107)</f>
        <v>25095</v>
      </c>
      <c r="H107" s="131">
        <f>SUM(E107-G107)</f>
        <v>364905</v>
      </c>
      <c r="I107" s="132">
        <f t="shared" si="26"/>
        <v>0.93565384615384617</v>
      </c>
    </row>
    <row r="108" spans="1:13" ht="15" customHeight="1" x14ac:dyDescent="0.2">
      <c r="A108" s="123" t="s">
        <v>272</v>
      </c>
      <c r="B108" s="142" t="s">
        <v>273</v>
      </c>
      <c r="C108" s="136">
        <f t="shared" ref="C108:I108" si="29">+C109</f>
        <v>11894000</v>
      </c>
      <c r="D108" s="135">
        <f>+D109</f>
        <v>0</v>
      </c>
      <c r="E108" s="136">
        <f t="shared" si="29"/>
        <v>11894000</v>
      </c>
      <c r="F108" s="137">
        <f t="shared" si="29"/>
        <v>982885.91</v>
      </c>
      <c r="G108" s="136">
        <f t="shared" si="29"/>
        <v>2601504.27</v>
      </c>
      <c r="H108" s="136">
        <f t="shared" si="29"/>
        <v>9292495.7300000004</v>
      </c>
      <c r="I108" s="136">
        <f t="shared" si="29"/>
        <v>0.78127591474693125</v>
      </c>
    </row>
    <row r="109" spans="1:13" ht="14.25" customHeight="1" x14ac:dyDescent="0.2">
      <c r="A109" s="160" t="s">
        <v>274</v>
      </c>
      <c r="B109" s="161" t="s">
        <v>275</v>
      </c>
      <c r="C109" s="162">
        <f>SUM('[7]Presu-Unidades Ejec.-2018'!C109)</f>
        <v>11894000</v>
      </c>
      <c r="D109" s="163"/>
      <c r="E109" s="162">
        <f>+C109+D109</f>
        <v>11894000</v>
      </c>
      <c r="F109" s="152">
        <f>+'[7]Total Programa Mensual'!H109+'[7]Total Programa Mensual'!U109+'[7]Total Programa Mensual'!AH109+'[7]Total Programa Mensual'!AU109+'[7]Total Programa Mensual'!BH109</f>
        <v>982885.91</v>
      </c>
      <c r="G109" s="162">
        <f>SUM('[7]Total Programa Mensual'!C109)</f>
        <v>2601504.27</v>
      </c>
      <c r="H109" s="162">
        <f>SUM(E109-G109)</f>
        <v>9292495.7300000004</v>
      </c>
      <c r="I109" s="154">
        <f t="shared" si="26"/>
        <v>0.78127591474693125</v>
      </c>
    </row>
    <row r="110" spans="1:13" ht="15" customHeight="1" x14ac:dyDescent="0.2">
      <c r="A110" s="123" t="s">
        <v>276</v>
      </c>
      <c r="B110" s="142" t="s">
        <v>277</v>
      </c>
      <c r="C110" s="136">
        <f t="shared" ref="C110:H110" si="30">SUM(C111:C117)</f>
        <v>28174130</v>
      </c>
      <c r="D110" s="135">
        <f>SUM(D111:D117)</f>
        <v>0</v>
      </c>
      <c r="E110" s="136">
        <f t="shared" si="30"/>
        <v>28174130</v>
      </c>
      <c r="F110" s="137">
        <f t="shared" si="30"/>
        <v>179512.47999999998</v>
      </c>
      <c r="G110" s="137">
        <f t="shared" si="30"/>
        <v>395846.19999999995</v>
      </c>
      <c r="H110" s="136">
        <f t="shared" si="30"/>
        <v>27778283.800000001</v>
      </c>
      <c r="I110" s="138">
        <f t="shared" si="26"/>
        <v>0.98595001158864537</v>
      </c>
    </row>
    <row r="111" spans="1:13" ht="15" customHeight="1" x14ac:dyDescent="0.2">
      <c r="A111" s="126" t="s">
        <v>278</v>
      </c>
      <c r="B111" s="143" t="s">
        <v>279</v>
      </c>
      <c r="C111" s="128">
        <f>SUM('[7]Presu-Unidades Ejec.-2018'!C111)</f>
        <v>3612210</v>
      </c>
      <c r="D111" s="129"/>
      <c r="E111" s="128">
        <f t="shared" ref="E111:E117" si="31">+C111+D111</f>
        <v>3612210</v>
      </c>
      <c r="F111" s="130">
        <f>+'[7]Total Programa Mensual'!H111+'[7]Total Programa Mensual'!U111+'[7]Total Programa Mensual'!AH111+'[7]Total Programa Mensual'!AU111+'[7]Total Programa Mensual'!BH111</f>
        <v>54144.02</v>
      </c>
      <c r="G111" s="130">
        <f>SUM('[7]Total Programa Mensual'!C111)</f>
        <v>62144.02</v>
      </c>
      <c r="H111" s="131">
        <f t="shared" ref="H111:H117" si="32">SUM(E111-G111)</f>
        <v>3550065.98</v>
      </c>
      <c r="I111" s="132">
        <f t="shared" si="26"/>
        <v>0.98279612204163103</v>
      </c>
    </row>
    <row r="112" spans="1:13" ht="15" customHeight="1" x14ac:dyDescent="0.2">
      <c r="A112" s="126" t="s">
        <v>280</v>
      </c>
      <c r="B112" s="143" t="s">
        <v>281</v>
      </c>
      <c r="C112" s="128">
        <f>SUM('[7]Presu-Unidades Ejec.-2018'!C112)</f>
        <v>4181110</v>
      </c>
      <c r="D112" s="129"/>
      <c r="E112" s="128">
        <f t="shared" si="31"/>
        <v>4181110</v>
      </c>
      <c r="F112" s="130">
        <f>+'[7]Total Programa Mensual'!H112+'[7]Total Programa Mensual'!U112+'[7]Total Programa Mensual'!AH112+'[7]Total Programa Mensual'!AU112+'[7]Total Programa Mensual'!BH112</f>
        <v>31179.200000000001</v>
      </c>
      <c r="G112" s="130">
        <f>SUM('[7]Total Programa Mensual'!C112)</f>
        <v>36311.64</v>
      </c>
      <c r="H112" s="131">
        <f t="shared" si="32"/>
        <v>4144798.36</v>
      </c>
      <c r="I112" s="132">
        <f t="shared" si="26"/>
        <v>0.99131531100592907</v>
      </c>
    </row>
    <row r="113" spans="1:9" ht="15" customHeight="1" x14ac:dyDescent="0.2">
      <c r="A113" s="126" t="s">
        <v>282</v>
      </c>
      <c r="B113" s="143" t="s">
        <v>283</v>
      </c>
      <c r="C113" s="128">
        <f>SUM('[7]Presu-Unidades Ejec.-2018'!C113)</f>
        <v>3362210</v>
      </c>
      <c r="D113" s="129"/>
      <c r="E113" s="128">
        <f t="shared" si="31"/>
        <v>3362210</v>
      </c>
      <c r="F113" s="130">
        <f>+'[7]Total Programa Mensual'!H113+'[7]Total Programa Mensual'!U113+'[7]Total Programa Mensual'!AH113+'[7]Total Programa Mensual'!AU113+'[7]Total Programa Mensual'!BH113</f>
        <v>14270</v>
      </c>
      <c r="G113" s="130">
        <f>SUM('[7]Total Programa Mensual'!C113)</f>
        <v>14270</v>
      </c>
      <c r="H113" s="131">
        <f t="shared" si="32"/>
        <v>3347940</v>
      </c>
      <c r="I113" s="132">
        <f t="shared" si="26"/>
        <v>0.9957557677836899</v>
      </c>
    </row>
    <row r="114" spans="1:9" ht="15" customHeight="1" x14ac:dyDescent="0.2">
      <c r="A114" s="126" t="s">
        <v>284</v>
      </c>
      <c r="B114" s="143" t="s">
        <v>285</v>
      </c>
      <c r="C114" s="128">
        <f>SUM('[7]Presu-Unidades Ejec.-2018'!C114)</f>
        <v>9420830</v>
      </c>
      <c r="D114" s="129"/>
      <c r="E114" s="128">
        <f t="shared" si="31"/>
        <v>9420830</v>
      </c>
      <c r="F114" s="130">
        <f>+'[7]Total Programa Mensual'!H114+'[7]Total Programa Mensual'!U114+'[7]Total Programa Mensual'!AH114+'[7]Total Programa Mensual'!AU114+'[7]Total Programa Mensual'!BH114</f>
        <v>47547.97</v>
      </c>
      <c r="G114" s="130">
        <f>SUM('[7]Total Programa Mensual'!C114)</f>
        <v>101053.81</v>
      </c>
      <c r="H114" s="131">
        <f t="shared" si="32"/>
        <v>9319776.1899999995</v>
      </c>
      <c r="I114" s="132">
        <f t="shared" si="26"/>
        <v>0.98927336444877989</v>
      </c>
    </row>
    <row r="115" spans="1:9" ht="15" customHeight="1" x14ac:dyDescent="0.2">
      <c r="A115" s="126" t="s">
        <v>286</v>
      </c>
      <c r="B115" s="143" t="s">
        <v>287</v>
      </c>
      <c r="C115" s="128">
        <f>SUM('[7]Presu-Unidades Ejec.-2018'!C115)</f>
        <v>2181110</v>
      </c>
      <c r="D115" s="129"/>
      <c r="E115" s="128">
        <f t="shared" si="31"/>
        <v>2181110</v>
      </c>
      <c r="F115" s="130">
        <f>+'[7]Total Programa Mensual'!H115+'[7]Total Programa Mensual'!U115+'[7]Total Programa Mensual'!AH115+'[7]Total Programa Mensual'!AU115+'[7]Total Programa Mensual'!BH115</f>
        <v>0</v>
      </c>
      <c r="G115" s="130">
        <f>SUM('[7]Total Programa Mensual'!C115)</f>
        <v>0</v>
      </c>
      <c r="H115" s="131">
        <f t="shared" si="32"/>
        <v>2181110</v>
      </c>
      <c r="I115" s="132">
        <f t="shared" si="26"/>
        <v>1</v>
      </c>
    </row>
    <row r="116" spans="1:9" ht="15" customHeight="1" x14ac:dyDescent="0.2">
      <c r="A116" s="126" t="s">
        <v>288</v>
      </c>
      <c r="B116" s="143" t="s">
        <v>289</v>
      </c>
      <c r="C116" s="128">
        <f>SUM('[7]Presu-Unidades Ejec.-2018'!C116)</f>
        <v>1530830</v>
      </c>
      <c r="D116" s="129"/>
      <c r="E116" s="128">
        <f t="shared" si="31"/>
        <v>1530830</v>
      </c>
      <c r="F116" s="130">
        <f>+'[7]Total Programa Mensual'!H116+'[7]Total Programa Mensual'!U116+'[7]Total Programa Mensual'!AH116+'[7]Total Programa Mensual'!AU116+'[7]Total Programa Mensual'!BH116</f>
        <v>31471.68</v>
      </c>
      <c r="G116" s="130">
        <f>SUM('[7]Total Programa Mensual'!C116)</f>
        <v>103735.64</v>
      </c>
      <c r="H116" s="131">
        <f t="shared" si="32"/>
        <v>1427094.36</v>
      </c>
      <c r="I116" s="132">
        <f t="shared" si="26"/>
        <v>0.932235689135959</v>
      </c>
    </row>
    <row r="117" spans="1:9" ht="15" customHeight="1" x14ac:dyDescent="0.2">
      <c r="A117" s="126" t="s">
        <v>290</v>
      </c>
      <c r="B117" s="143" t="s">
        <v>291</v>
      </c>
      <c r="C117" s="128">
        <f>SUM('[7]Presu-Unidades Ejec.-2018'!C117)</f>
        <v>3885830</v>
      </c>
      <c r="D117" s="129"/>
      <c r="E117" s="128">
        <f t="shared" si="31"/>
        <v>3885830</v>
      </c>
      <c r="F117" s="130">
        <f>+'[7]Total Programa Mensual'!H117+'[7]Total Programa Mensual'!U117+'[7]Total Programa Mensual'!AH117+'[7]Total Programa Mensual'!AU117+'[7]Total Programa Mensual'!BH117</f>
        <v>899.61</v>
      </c>
      <c r="G117" s="130">
        <f>SUM('[7]Total Programa Mensual'!C117)</f>
        <v>78331.09</v>
      </c>
      <c r="H117" s="131">
        <f t="shared" si="32"/>
        <v>3807498.91</v>
      </c>
      <c r="I117" s="132">
        <f t="shared" si="26"/>
        <v>0.97984186390037653</v>
      </c>
    </row>
    <row r="118" spans="1:9" ht="15" customHeight="1" x14ac:dyDescent="0.2">
      <c r="A118" s="123" t="s">
        <v>292</v>
      </c>
      <c r="B118" s="142" t="s">
        <v>293</v>
      </c>
      <c r="C118" s="136">
        <f t="shared" ref="C118:H118" si="33">SUM(C119:C120)</f>
        <v>18461360</v>
      </c>
      <c r="D118" s="135">
        <f>SUM(D119:D120)</f>
        <v>0</v>
      </c>
      <c r="E118" s="136">
        <f t="shared" si="33"/>
        <v>18461360</v>
      </c>
      <c r="F118" s="137">
        <f t="shared" si="33"/>
        <v>511370.52</v>
      </c>
      <c r="G118" s="137">
        <f t="shared" si="33"/>
        <v>583463.46</v>
      </c>
      <c r="H118" s="136">
        <f t="shared" si="33"/>
        <v>17877896.539999999</v>
      </c>
      <c r="I118" s="138">
        <f>IF(E118=0,0,+H118/E118)</f>
        <v>0.96839542373909615</v>
      </c>
    </row>
    <row r="119" spans="1:9" ht="15" customHeight="1" x14ac:dyDescent="0.2">
      <c r="A119" s="126" t="s">
        <v>294</v>
      </c>
      <c r="B119" s="143" t="s">
        <v>295</v>
      </c>
      <c r="C119" s="128">
        <f>SUM('[7]Presu-Unidades Ejec.-2018'!C119)</f>
        <v>1500000</v>
      </c>
      <c r="D119" s="129"/>
      <c r="E119" s="128">
        <f>+C119+D119</f>
        <v>1500000</v>
      </c>
      <c r="F119" s="130">
        <f>+'[7]Total Programa Mensual'!H119+'[7]Total Programa Mensual'!U119+'[7]Total Programa Mensual'!AH119+'[7]Total Programa Mensual'!AU119+'[7]Total Programa Mensual'!BH119</f>
        <v>39875</v>
      </c>
      <c r="G119" s="130">
        <f>SUM('[7]Total Programa Mensual'!C119)</f>
        <v>81025</v>
      </c>
      <c r="H119" s="131">
        <f>SUM(E119-G119)</f>
        <v>1418975</v>
      </c>
      <c r="I119" s="132">
        <f>IF(E119=0,0,+H119/E119)</f>
        <v>0.94598333333333329</v>
      </c>
    </row>
    <row r="120" spans="1:9" ht="15" customHeight="1" x14ac:dyDescent="0.2">
      <c r="A120" s="126" t="s">
        <v>296</v>
      </c>
      <c r="B120" s="143" t="s">
        <v>297</v>
      </c>
      <c r="C120" s="128">
        <f>SUM('[7]Presu-Unidades Ejec.-2018'!C120)</f>
        <v>16961360</v>
      </c>
      <c r="D120" s="129"/>
      <c r="E120" s="128">
        <f>+C120+D120</f>
        <v>16961360</v>
      </c>
      <c r="F120" s="130">
        <f>+'[7]Total Programa Mensual'!H120+'[7]Total Programa Mensual'!U120+'[7]Total Programa Mensual'!AH120+'[7]Total Programa Mensual'!AU120+'[7]Total Programa Mensual'!BH120</f>
        <v>471495.52</v>
      </c>
      <c r="G120" s="130">
        <f>SUM('[7]Total Programa Mensual'!C120)</f>
        <v>502438.46</v>
      </c>
      <c r="H120" s="131">
        <f>SUM(E120-G120)</f>
        <v>16458921.539999999</v>
      </c>
      <c r="I120" s="132">
        <f>IF(E120=0,0,+H120/E120)</f>
        <v>0.97037746619374854</v>
      </c>
    </row>
    <row r="121" spans="1:9" ht="15" customHeight="1" x14ac:dyDescent="0.2">
      <c r="A121" s="123" t="s">
        <v>298</v>
      </c>
      <c r="B121" s="142" t="s">
        <v>299</v>
      </c>
      <c r="C121" s="136">
        <f t="shared" ref="C121:H121" si="34">SUM(C122:C129)</f>
        <v>54054520</v>
      </c>
      <c r="D121" s="135">
        <f>SUM(D122:D129)</f>
        <v>0</v>
      </c>
      <c r="E121" s="136">
        <f t="shared" si="34"/>
        <v>54054520</v>
      </c>
      <c r="F121" s="137">
        <f t="shared" si="34"/>
        <v>1767488.4700000002</v>
      </c>
      <c r="G121" s="137">
        <f t="shared" si="34"/>
        <v>5968487.1299999999</v>
      </c>
      <c r="H121" s="136">
        <f t="shared" si="34"/>
        <v>48086032.870000005</v>
      </c>
      <c r="I121" s="138">
        <f>IF(E121=0,0,+H121/E121)</f>
        <v>0.88958393988143836</v>
      </c>
    </row>
    <row r="122" spans="1:9" ht="14.25" customHeight="1" x14ac:dyDescent="0.2">
      <c r="A122" s="126" t="s">
        <v>300</v>
      </c>
      <c r="B122" s="143" t="s">
        <v>301</v>
      </c>
      <c r="C122" s="128">
        <f>SUM('[7]Presu-Unidades Ejec.-2018'!C122)</f>
        <v>8248770</v>
      </c>
      <c r="D122" s="129"/>
      <c r="E122" s="128">
        <f t="shared" ref="E122:E129" si="35">+C122+D122</f>
        <v>8248770</v>
      </c>
      <c r="F122" s="130">
        <f>+'[7]Total Programa Mensual'!H122+'[7]Total Programa Mensual'!U122+'[7]Total Programa Mensual'!AH122+'[7]Total Programa Mensual'!AU122+'[7]Total Programa Mensual'!BH122</f>
        <v>204382.37</v>
      </c>
      <c r="G122" s="130">
        <f>SUM('[7]Total Programa Mensual'!C122)</f>
        <v>754985.13</v>
      </c>
      <c r="H122" s="131">
        <f t="shared" ref="H122:H129" si="36">SUM(E122-G122)</f>
        <v>7493784.8700000001</v>
      </c>
      <c r="I122" s="132">
        <f t="shared" ref="I122:I129" si="37">IF(E122=0,0,+H122/E122)</f>
        <v>0.90847300506620987</v>
      </c>
    </row>
    <row r="123" spans="1:9" ht="15" customHeight="1" x14ac:dyDescent="0.2">
      <c r="A123" s="126" t="s">
        <v>302</v>
      </c>
      <c r="B123" s="143" t="s">
        <v>303</v>
      </c>
      <c r="C123" s="128">
        <f>SUM('[7]Presu-Unidades Ejec.-2018'!C123)</f>
        <v>280000</v>
      </c>
      <c r="D123" s="129"/>
      <c r="E123" s="128">
        <f t="shared" si="35"/>
        <v>280000</v>
      </c>
      <c r="F123" s="130">
        <f>+'[7]Total Programa Mensual'!H123+'[7]Total Programa Mensual'!U123+'[7]Total Programa Mensual'!AH123+'[7]Total Programa Mensual'!AU123+'[7]Total Programa Mensual'!BH123</f>
        <v>0</v>
      </c>
      <c r="G123" s="130">
        <f>SUM('[7]Total Programa Mensual'!C123)</f>
        <v>0</v>
      </c>
      <c r="H123" s="131">
        <f t="shared" si="36"/>
        <v>280000</v>
      </c>
      <c r="I123" s="132">
        <f t="shared" si="37"/>
        <v>1</v>
      </c>
    </row>
    <row r="124" spans="1:9" ht="15" customHeight="1" x14ac:dyDescent="0.2">
      <c r="A124" s="126" t="s">
        <v>304</v>
      </c>
      <c r="B124" s="143" t="s">
        <v>305</v>
      </c>
      <c r="C124" s="128">
        <f>SUM('[7]Presu-Unidades Ejec.-2018'!C124)</f>
        <v>26076600</v>
      </c>
      <c r="D124" s="129"/>
      <c r="E124" s="128">
        <f t="shared" si="35"/>
        <v>26076600</v>
      </c>
      <c r="F124" s="130">
        <f>+'[7]Total Programa Mensual'!H124+'[7]Total Programa Mensual'!U124+'[7]Total Programa Mensual'!AH124+'[7]Total Programa Mensual'!AU124+'[7]Total Programa Mensual'!BH124</f>
        <v>1075926.75</v>
      </c>
      <c r="G124" s="130">
        <f>SUM('[7]Total Programa Mensual'!C124)</f>
        <v>3798054.28</v>
      </c>
      <c r="H124" s="131">
        <f t="shared" si="36"/>
        <v>22278545.719999999</v>
      </c>
      <c r="I124" s="132">
        <f t="shared" si="37"/>
        <v>0.85435009625487979</v>
      </c>
    </row>
    <row r="125" spans="1:9" ht="15" customHeight="1" x14ac:dyDescent="0.2">
      <c r="A125" s="126" t="s">
        <v>306</v>
      </c>
      <c r="B125" s="143" t="s">
        <v>307</v>
      </c>
      <c r="C125" s="128">
        <f>SUM('[7]Presu-Unidades Ejec.-2018'!C125)</f>
        <v>8235000</v>
      </c>
      <c r="D125" s="129"/>
      <c r="E125" s="128">
        <f t="shared" si="35"/>
        <v>8235000</v>
      </c>
      <c r="F125" s="130">
        <f>+'[7]Total Programa Mensual'!H125+'[7]Total Programa Mensual'!U125+'[7]Total Programa Mensual'!AH125+'[7]Total Programa Mensual'!AU125+'[7]Total Programa Mensual'!BH125</f>
        <v>2538</v>
      </c>
      <c r="G125" s="130">
        <f>SUM('[7]Total Programa Mensual'!C125)</f>
        <v>84827</v>
      </c>
      <c r="H125" s="131">
        <f t="shared" si="36"/>
        <v>8150173</v>
      </c>
      <c r="I125" s="132">
        <f t="shared" si="37"/>
        <v>0.9896992106860959</v>
      </c>
    </row>
    <row r="126" spans="1:9" ht="15" customHeight="1" x14ac:dyDescent="0.2">
      <c r="A126" s="126" t="s">
        <v>308</v>
      </c>
      <c r="B126" s="143" t="s">
        <v>309</v>
      </c>
      <c r="C126" s="128">
        <f>SUM('[7]Presu-Unidades Ejec.-2018'!C126)</f>
        <v>7719150</v>
      </c>
      <c r="D126" s="129"/>
      <c r="E126" s="128">
        <f t="shared" si="35"/>
        <v>7719150</v>
      </c>
      <c r="F126" s="130">
        <f>+'[7]Total Programa Mensual'!H126+'[7]Total Programa Mensual'!U126+'[7]Total Programa Mensual'!AH126+'[7]Total Programa Mensual'!AU126+'[7]Total Programa Mensual'!BH126</f>
        <v>484641.35</v>
      </c>
      <c r="G126" s="130">
        <f>SUM('[7]Total Programa Mensual'!C126)</f>
        <v>1287561.94</v>
      </c>
      <c r="H126" s="131">
        <f t="shared" si="36"/>
        <v>6431588.0600000005</v>
      </c>
      <c r="I126" s="132">
        <f t="shared" si="37"/>
        <v>0.83319899988988433</v>
      </c>
    </row>
    <row r="127" spans="1:9" ht="15" customHeight="1" x14ac:dyDescent="0.2">
      <c r="A127" s="126" t="s">
        <v>310</v>
      </c>
      <c r="B127" s="143" t="s">
        <v>311</v>
      </c>
      <c r="C127" s="128">
        <f>SUM('[7]Presu-Unidades Ejec.-2018'!C127)</f>
        <v>610000</v>
      </c>
      <c r="D127" s="129"/>
      <c r="E127" s="128">
        <f t="shared" si="35"/>
        <v>610000</v>
      </c>
      <c r="F127" s="130">
        <f>+'[7]Total Programa Mensual'!H127+'[7]Total Programa Mensual'!U127+'[7]Total Programa Mensual'!AH127+'[7]Total Programa Mensual'!AU127+'[7]Total Programa Mensual'!BH127</f>
        <v>0</v>
      </c>
      <c r="G127" s="130">
        <f>SUM('[7]Total Programa Mensual'!C127)</f>
        <v>0</v>
      </c>
      <c r="H127" s="131">
        <f t="shared" si="36"/>
        <v>610000</v>
      </c>
      <c r="I127" s="132">
        <f t="shared" si="37"/>
        <v>1</v>
      </c>
    </row>
    <row r="128" spans="1:9" ht="15" customHeight="1" x14ac:dyDescent="0.2">
      <c r="A128" s="126" t="s">
        <v>312</v>
      </c>
      <c r="B128" s="143" t="s">
        <v>313</v>
      </c>
      <c r="C128" s="128">
        <f>SUM('[7]Presu-Unidades Ejec.-2018'!C128)</f>
        <v>155000</v>
      </c>
      <c r="D128" s="129"/>
      <c r="E128" s="128">
        <f t="shared" si="35"/>
        <v>155000</v>
      </c>
      <c r="F128" s="130">
        <f>+'[7]Total Programa Mensual'!H128+'[7]Total Programa Mensual'!U128+'[7]Total Programa Mensual'!AH128+'[7]Total Programa Mensual'!AU128+'[7]Total Programa Mensual'!BH128</f>
        <v>0</v>
      </c>
      <c r="G128" s="130">
        <f>SUM('[7]Total Programa Mensual'!C128)</f>
        <v>5235</v>
      </c>
      <c r="H128" s="131">
        <f t="shared" si="36"/>
        <v>149765</v>
      </c>
      <c r="I128" s="132">
        <f t="shared" si="37"/>
        <v>0.96622580645161293</v>
      </c>
    </row>
    <row r="129" spans="1:13" ht="15" customHeight="1" x14ac:dyDescent="0.2">
      <c r="A129" s="126" t="s">
        <v>314</v>
      </c>
      <c r="B129" s="143" t="s">
        <v>315</v>
      </c>
      <c r="C129" s="128">
        <f>SUM('[7]Presu-Unidades Ejec.-2018'!C129)</f>
        <v>2730000</v>
      </c>
      <c r="D129" s="129"/>
      <c r="E129" s="128">
        <f t="shared" si="35"/>
        <v>2730000</v>
      </c>
      <c r="F129" s="130">
        <f>+'[7]Total Programa Mensual'!H129+'[7]Total Programa Mensual'!U129+'[7]Total Programa Mensual'!AH129+'[7]Total Programa Mensual'!AU129+'[7]Total Programa Mensual'!BH129</f>
        <v>0</v>
      </c>
      <c r="G129" s="130">
        <f>SUM('[7]Total Programa Mensual'!C129)</f>
        <v>37823.78</v>
      </c>
      <c r="H129" s="131">
        <f t="shared" si="36"/>
        <v>2692176.22</v>
      </c>
      <c r="I129" s="132">
        <f t="shared" si="37"/>
        <v>0.98614513553113559</v>
      </c>
    </row>
    <row r="130" spans="1:13" s="87" customFormat="1" x14ac:dyDescent="0.2">
      <c r="A130" s="116">
        <v>3</v>
      </c>
      <c r="B130" s="117" t="s">
        <v>316</v>
      </c>
      <c r="C130" s="175">
        <f t="shared" ref="C130:H130" si="38">+C131+C134+C142+C145</f>
        <v>4051937000</v>
      </c>
      <c r="D130" s="176">
        <f>+D131+D134+D142+D145</f>
        <v>200000000</v>
      </c>
      <c r="E130" s="175">
        <f t="shared" si="38"/>
        <v>4251937000</v>
      </c>
      <c r="F130" s="177">
        <f t="shared" si="38"/>
        <v>593700000</v>
      </c>
      <c r="G130" s="177">
        <f t="shared" si="38"/>
        <v>1129252750</v>
      </c>
      <c r="H130" s="175">
        <f t="shared" si="38"/>
        <v>3122684250</v>
      </c>
      <c r="I130" s="122">
        <f>IF(E130=0,0,+H130/E130)</f>
        <v>0.73441451507865707</v>
      </c>
      <c r="J130"/>
      <c r="K130"/>
      <c r="L130"/>
      <c r="M130"/>
    </row>
    <row r="131" spans="1:13" x14ac:dyDescent="0.2">
      <c r="A131" s="123" t="s">
        <v>317</v>
      </c>
      <c r="B131" s="142" t="s">
        <v>318</v>
      </c>
      <c r="C131" s="136">
        <f t="shared" ref="C131:H131" si="39">SUM(C132:C133)</f>
        <v>3914637000</v>
      </c>
      <c r="D131" s="135">
        <f>SUM(D132:D133)</f>
        <v>0</v>
      </c>
      <c r="E131" s="136">
        <f t="shared" si="39"/>
        <v>3914637000</v>
      </c>
      <c r="F131" s="137">
        <f t="shared" si="39"/>
        <v>587200000</v>
      </c>
      <c r="G131" s="137">
        <f t="shared" si="39"/>
        <v>1102125750</v>
      </c>
      <c r="H131" s="136">
        <f t="shared" si="39"/>
        <v>2812511250</v>
      </c>
      <c r="I131" s="158">
        <f>IF(E131=0,0,+H131/E131)</f>
        <v>0.71846029401959877</v>
      </c>
    </row>
    <row r="132" spans="1:13" x14ac:dyDescent="0.2">
      <c r="A132" s="126" t="s">
        <v>319</v>
      </c>
      <c r="B132" s="143" t="s">
        <v>320</v>
      </c>
      <c r="C132" s="128">
        <f>SUM('[7]Presu-Unidades Ejec.-2018'!C132)</f>
        <v>2214637000</v>
      </c>
      <c r="D132" s="133"/>
      <c r="E132" s="128">
        <f>+C132+D132</f>
        <v>2214637000</v>
      </c>
      <c r="F132" s="130">
        <f>+'[7]Total Programa Mensual'!H132+'[7]Total Programa Mensual'!U132+'[7]Total Programa Mensual'!AH132+'[7]Total Programa Mensual'!AU132+'[7]Total Programa Mensual'!BH132</f>
        <v>331425000</v>
      </c>
      <c r="G132" s="130">
        <f>SUM('[7]Total Programa Mensual'!C132)</f>
        <v>572419500</v>
      </c>
      <c r="H132" s="131">
        <f>SUM(E132-G132)</f>
        <v>1642217500</v>
      </c>
      <c r="I132" s="132">
        <f>IF(E132=0,0,+H132/E132)</f>
        <v>0.74152897291971553</v>
      </c>
    </row>
    <row r="133" spans="1:13" x14ac:dyDescent="0.2">
      <c r="A133" s="126" t="s">
        <v>321</v>
      </c>
      <c r="B133" s="143" t="s">
        <v>322</v>
      </c>
      <c r="C133" s="128">
        <f>SUM('[7]Presu-Unidades Ejec.-2018'!C133)</f>
        <v>1700000000</v>
      </c>
      <c r="D133" s="129"/>
      <c r="E133" s="128">
        <f>+C133+D133</f>
        <v>1700000000</v>
      </c>
      <c r="F133" s="130">
        <f>+'[7]Total Programa Mensual'!H133+'[7]Total Programa Mensual'!U133+'[7]Total Programa Mensual'!AH133+'[7]Total Programa Mensual'!AU133+'[7]Total Programa Mensual'!BH133</f>
        <v>255775000</v>
      </c>
      <c r="G133" s="130">
        <f>SUM('[7]Total Programa Mensual'!C133)</f>
        <v>529706250</v>
      </c>
      <c r="H133" s="131">
        <f>SUM(E133-G133)</f>
        <v>1170293750</v>
      </c>
      <c r="I133" s="132">
        <f>IF(E133=0,0,+H133/E133)</f>
        <v>0.68840808823529409</v>
      </c>
    </row>
    <row r="134" spans="1:13" ht="15" hidden="1" customHeight="1" x14ac:dyDescent="0.2">
      <c r="A134" s="123" t="s">
        <v>323</v>
      </c>
      <c r="B134" s="142" t="s">
        <v>324</v>
      </c>
      <c r="C134" s="136">
        <f t="shared" ref="C134:H134" si="40">SUM(C135:C141)</f>
        <v>0</v>
      </c>
      <c r="D134" s="135">
        <f>SUM(D135:D141)</f>
        <v>0</v>
      </c>
      <c r="E134" s="136">
        <f t="shared" si="40"/>
        <v>0</v>
      </c>
      <c r="F134" s="137">
        <f t="shared" si="40"/>
        <v>0</v>
      </c>
      <c r="G134" s="137">
        <f t="shared" si="40"/>
        <v>0</v>
      </c>
      <c r="H134" s="136">
        <f t="shared" si="40"/>
        <v>0</v>
      </c>
      <c r="I134" s="138">
        <f>IF(E134=0,0,+H134/E134)</f>
        <v>0</v>
      </c>
    </row>
    <row r="135" spans="1:13" ht="15" hidden="1" customHeight="1" x14ac:dyDescent="0.2">
      <c r="A135" s="126" t="s">
        <v>325</v>
      </c>
      <c r="B135" s="143" t="s">
        <v>326</v>
      </c>
      <c r="C135" s="128">
        <f>SUM('[7]Presu-Unidades Ejec.-2018'!C135)</f>
        <v>0</v>
      </c>
      <c r="D135" s="133"/>
      <c r="E135" s="128">
        <f>+C135-D135</f>
        <v>0</v>
      </c>
      <c r="F135" s="130">
        <f>SUM('[7]Total Programa Mensual'!E135+'[7]Total Programa Mensual'!R135+'[7]Total Programa Mensual'!AE135+'[7]Total Programa Mensual'!AR135+'[7]Total Programa Mensual'!BE135)</f>
        <v>0</v>
      </c>
      <c r="G135" s="130">
        <f>SUM('[7]Total Programa Mensual'!C135)</f>
        <v>0</v>
      </c>
      <c r="H135" s="131">
        <f t="shared" ref="H135:H144" si="41">SUM(E135-G135)</f>
        <v>0</v>
      </c>
      <c r="I135" s="132">
        <f t="shared" ref="I135:I147" si="42">IF(E135=0,0,+H135/E135)</f>
        <v>0</v>
      </c>
    </row>
    <row r="136" spans="1:13" ht="16.5" hidden="1" customHeight="1" x14ac:dyDescent="0.2">
      <c r="A136" s="126" t="s">
        <v>327</v>
      </c>
      <c r="B136" s="143" t="s">
        <v>328</v>
      </c>
      <c r="C136" s="128">
        <f>SUM('[7]Presu-Unidades Ejec.-2018'!C136)</f>
        <v>0</v>
      </c>
      <c r="D136" s="133"/>
      <c r="E136" s="128">
        <f>+C136-D136</f>
        <v>0</v>
      </c>
      <c r="F136" s="130">
        <f>SUM('[7]Total Programa Mensual'!E136+'[7]Total Programa Mensual'!R136+'[7]Total Programa Mensual'!AE136+'[7]Total Programa Mensual'!AR136+'[7]Total Programa Mensual'!BE136)</f>
        <v>0</v>
      </c>
      <c r="G136" s="130">
        <f>SUM('[7]Total Programa Mensual'!C136)</f>
        <v>0</v>
      </c>
      <c r="H136" s="131">
        <f t="shared" si="41"/>
        <v>0</v>
      </c>
      <c r="I136" s="132">
        <f t="shared" si="42"/>
        <v>0</v>
      </c>
    </row>
    <row r="137" spans="1:13" ht="15" hidden="1" customHeight="1" x14ac:dyDescent="0.2">
      <c r="A137" s="126" t="s">
        <v>329</v>
      </c>
      <c r="B137" s="143" t="s">
        <v>330</v>
      </c>
      <c r="C137" s="128">
        <f>SUM('[7]Presu-Unidades Ejec.-2018'!C137)</f>
        <v>0</v>
      </c>
      <c r="D137" s="133"/>
      <c r="E137" s="128">
        <f>+C137-D137</f>
        <v>0</v>
      </c>
      <c r="F137" s="130">
        <f>SUM('[7]Total Programa Mensual'!E137+'[7]Total Programa Mensual'!R137+'[7]Total Programa Mensual'!AE137+'[7]Total Programa Mensual'!AR137+'[7]Total Programa Mensual'!BE137)</f>
        <v>0</v>
      </c>
      <c r="G137" s="130">
        <f>SUM('[7]Total Programa Mensual'!C137)</f>
        <v>0</v>
      </c>
      <c r="H137" s="131">
        <f t="shared" si="41"/>
        <v>0</v>
      </c>
      <c r="I137" s="132">
        <f t="shared" si="42"/>
        <v>0</v>
      </c>
    </row>
    <row r="138" spans="1:13" ht="15.75" hidden="1" customHeight="1" x14ac:dyDescent="0.2">
      <c r="A138" s="126" t="s">
        <v>331</v>
      </c>
      <c r="B138" s="143" t="s">
        <v>332</v>
      </c>
      <c r="C138" s="128">
        <f>SUM('[7]Presu-Unidades Ejec.-2018'!C138)</f>
        <v>0</v>
      </c>
      <c r="D138" s="133"/>
      <c r="E138" s="128">
        <f>+C138-D138</f>
        <v>0</v>
      </c>
      <c r="F138" s="130">
        <f>SUM('[7]Total Programa Mensual'!E138+'[7]Total Programa Mensual'!R138+'[7]Total Programa Mensual'!AE138+'[7]Total Programa Mensual'!AR138+'[7]Total Programa Mensual'!BE138)</f>
        <v>0</v>
      </c>
      <c r="G138" s="130">
        <f>SUM('[7]Total Programa Mensual'!C138)</f>
        <v>0</v>
      </c>
      <c r="H138" s="131">
        <f t="shared" si="41"/>
        <v>0</v>
      </c>
      <c r="I138" s="132">
        <f t="shared" si="42"/>
        <v>0</v>
      </c>
    </row>
    <row r="139" spans="1:13" ht="15.75" hidden="1" customHeight="1" x14ac:dyDescent="0.2">
      <c r="A139" s="126" t="s">
        <v>333</v>
      </c>
      <c r="B139" s="143" t="s">
        <v>334</v>
      </c>
      <c r="C139" s="128">
        <f>SUM('[7]Presu-Unidades Ejec.-2018'!C139)</f>
        <v>0</v>
      </c>
      <c r="D139" s="133"/>
      <c r="E139" s="128">
        <f>+C139-D139</f>
        <v>0</v>
      </c>
      <c r="F139" s="130">
        <f>SUM('[7]Total Programa Mensual'!E139+'[7]Total Programa Mensual'!R139+'[7]Total Programa Mensual'!AE139+'[7]Total Programa Mensual'!AR139+'[7]Total Programa Mensual'!BE139)</f>
        <v>0</v>
      </c>
      <c r="G139" s="130">
        <f>SUM('[7]Total Programa Mensual'!C139)</f>
        <v>0</v>
      </c>
      <c r="H139" s="131">
        <f t="shared" si="41"/>
        <v>0</v>
      </c>
      <c r="I139" s="132">
        <f t="shared" si="42"/>
        <v>0</v>
      </c>
    </row>
    <row r="140" spans="1:13" ht="15.75" hidden="1" customHeight="1" x14ac:dyDescent="0.2">
      <c r="A140" s="126" t="s">
        <v>335</v>
      </c>
      <c r="B140" s="143" t="s">
        <v>336</v>
      </c>
      <c r="C140" s="128">
        <f>SUM('[7]Presu-Unidades Ejec.-2018'!C140)</f>
        <v>0</v>
      </c>
      <c r="D140" s="129"/>
      <c r="E140" s="128">
        <f>+C140+D140</f>
        <v>0</v>
      </c>
      <c r="F140" s="130">
        <f>SUM('[7]Total Programa Mensual'!E140+'[7]Total Programa Mensual'!R140+'[7]Total Programa Mensual'!AE140+'[7]Total Programa Mensual'!AR140+'[7]Total Programa Mensual'!BE140)</f>
        <v>0</v>
      </c>
      <c r="G140" s="130">
        <f>SUM('[7]Total Programa Mensual'!C140)</f>
        <v>0</v>
      </c>
      <c r="H140" s="131">
        <f t="shared" si="41"/>
        <v>0</v>
      </c>
      <c r="I140" s="132">
        <f t="shared" si="42"/>
        <v>0</v>
      </c>
    </row>
    <row r="141" spans="1:13" ht="15" hidden="1" customHeight="1" x14ac:dyDescent="0.2">
      <c r="A141" s="126" t="s">
        <v>337</v>
      </c>
      <c r="B141" s="143" t="s">
        <v>338</v>
      </c>
      <c r="C141" s="128">
        <f>SUM('[7]Presu-Unidades Ejec.-2018'!C141)</f>
        <v>0</v>
      </c>
      <c r="D141" s="129"/>
      <c r="E141" s="128">
        <f>+C141+D141</f>
        <v>0</v>
      </c>
      <c r="F141" s="130">
        <f>SUM('[7]Total Programa Mensual'!E141+'[7]Total Programa Mensual'!R141+'[7]Total Programa Mensual'!AE141+'[7]Total Programa Mensual'!AR141+'[7]Total Programa Mensual'!BE141)</f>
        <v>0</v>
      </c>
      <c r="G141" s="130">
        <f>SUM('[7]Total Programa Mensual'!C141)</f>
        <v>0</v>
      </c>
      <c r="H141" s="131">
        <f t="shared" si="41"/>
        <v>0</v>
      </c>
      <c r="I141" s="132">
        <f t="shared" si="42"/>
        <v>0</v>
      </c>
    </row>
    <row r="142" spans="1:13" ht="15" hidden="1" customHeight="1" x14ac:dyDescent="0.2">
      <c r="A142" s="123" t="s">
        <v>339</v>
      </c>
      <c r="B142" s="142" t="s">
        <v>340</v>
      </c>
      <c r="C142" s="136">
        <f t="shared" ref="C142:I142" si="43">SUM(C143:C144)</f>
        <v>0</v>
      </c>
      <c r="D142" s="135">
        <f>SUM(D143:D144)</f>
        <v>0</v>
      </c>
      <c r="E142" s="136">
        <f t="shared" si="43"/>
        <v>0</v>
      </c>
      <c r="F142" s="130">
        <f>SUM('[7]Total Programa Mensual'!E142+'[7]Total Programa Mensual'!R142+'[7]Total Programa Mensual'!AE142+'[7]Total Programa Mensual'!AR142+'[7]Total Programa Mensual'!BE142)</f>
        <v>0</v>
      </c>
      <c r="G142" s="130">
        <f>SUM('[7]Total Programa Mensual'!C142)</f>
        <v>0</v>
      </c>
      <c r="H142" s="136">
        <f t="shared" si="43"/>
        <v>0</v>
      </c>
      <c r="I142" s="178">
        <f t="shared" si="43"/>
        <v>0</v>
      </c>
    </row>
    <row r="143" spans="1:13" ht="15" hidden="1" customHeight="1" x14ac:dyDescent="0.2">
      <c r="A143" s="126" t="s">
        <v>341</v>
      </c>
      <c r="B143" s="143" t="s">
        <v>342</v>
      </c>
      <c r="C143" s="128">
        <f>SUM('[7]Presu-Unidades Ejec.-2018'!C143)</f>
        <v>0</v>
      </c>
      <c r="D143" s="133"/>
      <c r="E143" s="128">
        <f>+C143-D143</f>
        <v>0</v>
      </c>
      <c r="F143" s="130">
        <f>SUM('[7]Total Programa Mensual'!E143+'[7]Total Programa Mensual'!R143+'[7]Total Programa Mensual'!AE143+'[7]Total Programa Mensual'!AR143+'[7]Total Programa Mensual'!BE143)</f>
        <v>0</v>
      </c>
      <c r="G143" s="130">
        <f>SUM('[7]Total Programa Mensual'!C143)</f>
        <v>0</v>
      </c>
      <c r="H143" s="131">
        <f t="shared" si="41"/>
        <v>0</v>
      </c>
      <c r="I143" s="132">
        <f t="shared" si="42"/>
        <v>0</v>
      </c>
    </row>
    <row r="144" spans="1:13" ht="15" hidden="1" customHeight="1" x14ac:dyDescent="0.2">
      <c r="A144" s="126" t="s">
        <v>343</v>
      </c>
      <c r="B144" s="143" t="s">
        <v>344</v>
      </c>
      <c r="C144" s="128">
        <f>SUM('[7]Presu-Unidades Ejec.-2018'!C144)</f>
        <v>0</v>
      </c>
      <c r="D144" s="133"/>
      <c r="E144" s="128">
        <f>+C144-D144</f>
        <v>0</v>
      </c>
      <c r="F144" s="130">
        <f>SUM('[7]Total Programa Mensual'!E144+'[7]Total Programa Mensual'!R144+'[7]Total Programa Mensual'!AE144+'[7]Total Programa Mensual'!AR144+'[7]Total Programa Mensual'!BE144)</f>
        <v>0</v>
      </c>
      <c r="G144" s="130">
        <f>SUM('[7]Total Programa Mensual'!C144)</f>
        <v>0</v>
      </c>
      <c r="H144" s="131">
        <f t="shared" si="41"/>
        <v>0</v>
      </c>
      <c r="I144" s="132">
        <f t="shared" si="42"/>
        <v>0</v>
      </c>
    </row>
    <row r="145" spans="1:13" ht="15" customHeight="1" x14ac:dyDescent="0.2">
      <c r="A145" s="123" t="s">
        <v>345</v>
      </c>
      <c r="B145" s="142" t="s">
        <v>346</v>
      </c>
      <c r="C145" s="136">
        <f t="shared" ref="C145:H145" si="44">SUM(C146:C151)</f>
        <v>137300000</v>
      </c>
      <c r="D145" s="135">
        <f>SUM(D146:D151)</f>
        <v>200000000</v>
      </c>
      <c r="E145" s="136">
        <f t="shared" si="44"/>
        <v>337300000</v>
      </c>
      <c r="F145" s="137">
        <f t="shared" si="44"/>
        <v>6500000</v>
      </c>
      <c r="G145" s="137">
        <f t="shared" si="44"/>
        <v>27127000</v>
      </c>
      <c r="H145" s="136">
        <f t="shared" si="44"/>
        <v>310173000</v>
      </c>
      <c r="I145" s="138">
        <f>IF(E145=0,0,+H145/E145)</f>
        <v>0.91957604506374147</v>
      </c>
    </row>
    <row r="146" spans="1:13" ht="15" hidden="1" customHeight="1" x14ac:dyDescent="0.2">
      <c r="A146" s="126" t="s">
        <v>347</v>
      </c>
      <c r="B146" s="143" t="s">
        <v>348</v>
      </c>
      <c r="C146" s="128">
        <f>SUM('[7]Presu-Unidades Ejec.-2018'!C146)</f>
        <v>0</v>
      </c>
      <c r="D146" s="133"/>
      <c r="E146" s="128">
        <f>+C146-D146</f>
        <v>0</v>
      </c>
      <c r="F146" s="130">
        <f>SUM('[7]Total Programa Mensual'!E146+'[7]Total Programa Mensual'!R146+'[7]Total Programa Mensual'!AE146+'[7]Total Programa Mensual'!AR146+'[7]Total Programa Mensual'!BE146)</f>
        <v>0</v>
      </c>
      <c r="G146" s="130">
        <f>SUM('[7]Total Programa Mensual'!C146)</f>
        <v>0</v>
      </c>
      <c r="H146" s="131">
        <f t="shared" ref="H146:H151" si="45">SUM(E146-G146)</f>
        <v>0</v>
      </c>
      <c r="I146" s="132">
        <f t="shared" si="42"/>
        <v>0</v>
      </c>
    </row>
    <row r="147" spans="1:13" ht="17.25" hidden="1" customHeight="1" x14ac:dyDescent="0.2">
      <c r="A147" s="126" t="s">
        <v>349</v>
      </c>
      <c r="B147" s="143" t="s">
        <v>350</v>
      </c>
      <c r="C147" s="128">
        <f>SUM('[7]Presu-Unidades Ejec.-2018'!C147)</f>
        <v>0</v>
      </c>
      <c r="D147" s="133"/>
      <c r="E147" s="128">
        <f>+C147-D147</f>
        <v>0</v>
      </c>
      <c r="F147" s="130">
        <f>SUM('[7]Total Programa Mensual'!E147+'[7]Total Programa Mensual'!R147+'[7]Total Programa Mensual'!AE147+'[7]Total Programa Mensual'!AR147+'[7]Total Programa Mensual'!BE147)</f>
        <v>0</v>
      </c>
      <c r="G147" s="130">
        <f>SUM('[7]Total Programa Mensual'!C147)</f>
        <v>0</v>
      </c>
      <c r="H147" s="131">
        <f t="shared" si="45"/>
        <v>0</v>
      </c>
      <c r="I147" s="132">
        <f t="shared" si="42"/>
        <v>0</v>
      </c>
    </row>
    <row r="148" spans="1:13" ht="15" hidden="1" customHeight="1" x14ac:dyDescent="0.2">
      <c r="A148" s="145" t="s">
        <v>351</v>
      </c>
      <c r="B148" s="179" t="s">
        <v>352</v>
      </c>
      <c r="C148" s="128">
        <f>SUM('[7]Presu-Unidades Ejec.-2018'!C148)</f>
        <v>0</v>
      </c>
      <c r="D148" s="129"/>
      <c r="E148" s="128">
        <f>+C148+D148</f>
        <v>0</v>
      </c>
      <c r="F148" s="130">
        <f>SUM('[7]Total Programa Mensual'!E148+'[7]Total Programa Mensual'!R148+'[7]Total Programa Mensual'!AE148+'[7]Total Programa Mensual'!AR148+'[7]Total Programa Mensual'!BE148)</f>
        <v>0</v>
      </c>
      <c r="G148" s="130">
        <f>SUM('[7]Total Programa Mensual'!C148)</f>
        <v>0</v>
      </c>
      <c r="H148" s="131">
        <f t="shared" si="45"/>
        <v>0</v>
      </c>
      <c r="I148" s="132">
        <f>IF(E148=0,0,+H148/E148)</f>
        <v>0</v>
      </c>
    </row>
    <row r="149" spans="1:13" ht="15" hidden="1" customHeight="1" x14ac:dyDescent="0.2">
      <c r="A149" s="145" t="s">
        <v>353</v>
      </c>
      <c r="B149" s="179" t="s">
        <v>354</v>
      </c>
      <c r="C149" s="128">
        <f>SUM('[7]Presu-Unidades Ejec.-2018'!C149)</f>
        <v>0</v>
      </c>
      <c r="D149" s="129"/>
      <c r="E149" s="128">
        <f>+C149+D149</f>
        <v>0</v>
      </c>
      <c r="F149" s="130">
        <f>SUM('[7]Total Programa Mensual'!E149+'[7]Total Programa Mensual'!R149+'[7]Total Programa Mensual'!AE149+'[7]Total Programa Mensual'!AR149+'[7]Total Programa Mensual'!BE149)</f>
        <v>0</v>
      </c>
      <c r="G149" s="130">
        <f>SUM('[7]Total Programa Mensual'!C149)</f>
        <v>0</v>
      </c>
      <c r="H149" s="131">
        <f t="shared" si="45"/>
        <v>0</v>
      </c>
      <c r="I149" s="132">
        <f>IF(E149=0,0,+H149/E149)</f>
        <v>0</v>
      </c>
    </row>
    <row r="150" spans="1:13" ht="15" customHeight="1" x14ac:dyDescent="0.2">
      <c r="A150" s="145" t="s">
        <v>355</v>
      </c>
      <c r="B150" s="179" t="s">
        <v>356</v>
      </c>
      <c r="C150" s="128">
        <f>SUM('[7]Presu-Unidades Ejec.-2018'!C150)</f>
        <v>137300000</v>
      </c>
      <c r="D150" s="129">
        <v>200000000</v>
      </c>
      <c r="E150" s="128">
        <f>+C150+D150</f>
        <v>337300000</v>
      </c>
      <c r="F150" s="130">
        <f>+'[7]Total Programa Mensual'!H150+'[7]Total Programa Mensual'!U150+'[7]Total Programa Mensual'!AH150+'[7]Total Programa Mensual'!AU150+'[7]Total Programa Mensual'!BH150</f>
        <v>6500000</v>
      </c>
      <c r="G150" s="130">
        <f>SUM('[7]Total Programa Mensual'!C150)</f>
        <v>27127000</v>
      </c>
      <c r="H150" s="131">
        <f t="shared" si="45"/>
        <v>310173000</v>
      </c>
      <c r="I150" s="132">
        <f>IF(E150=0,0,+H150/E150)</f>
        <v>0.91957604506374147</v>
      </c>
    </row>
    <row r="151" spans="1:13" ht="15" hidden="1" customHeight="1" x14ac:dyDescent="0.2">
      <c r="A151" s="180" t="s">
        <v>357</v>
      </c>
      <c r="B151" s="181" t="s">
        <v>358</v>
      </c>
      <c r="C151" s="128">
        <f>SUM('[7]Presu-Unidades Ejec.-2018'!C151)</f>
        <v>0</v>
      </c>
      <c r="D151" s="129"/>
      <c r="E151" s="128">
        <f>+C151-D151</f>
        <v>0</v>
      </c>
      <c r="F151" s="130">
        <f>SUM('[7]Total Programa Mensual'!E151+'[7]Total Programa Mensual'!R151+'[7]Total Programa Mensual'!AE151+'[7]Total Programa Mensual'!AR151+'[7]Total Programa Mensual'!BE151)</f>
        <v>0</v>
      </c>
      <c r="G151" s="130">
        <f>SUM('[7]Total Programa Mensual'!C151)</f>
        <v>0</v>
      </c>
      <c r="H151" s="131">
        <f t="shared" si="45"/>
        <v>0</v>
      </c>
      <c r="I151" s="132">
        <f>IF(E151=0,0,+H151/E151)</f>
        <v>0</v>
      </c>
    </row>
    <row r="152" spans="1:13" s="87" customFormat="1" hidden="1" x14ac:dyDescent="0.2">
      <c r="A152" s="116" t="s">
        <v>359</v>
      </c>
      <c r="B152" s="117" t="s">
        <v>360</v>
      </c>
      <c r="C152" s="175">
        <f t="shared" ref="C152:I152" si="46">+C153+C162</f>
        <v>0</v>
      </c>
      <c r="D152" s="176">
        <f>+D153+D162</f>
        <v>0</v>
      </c>
      <c r="E152" s="175">
        <f t="shared" si="46"/>
        <v>0</v>
      </c>
      <c r="F152" s="177">
        <f t="shared" si="46"/>
        <v>0</v>
      </c>
      <c r="G152" s="177">
        <f t="shared" si="46"/>
        <v>0</v>
      </c>
      <c r="H152" s="175">
        <f t="shared" si="46"/>
        <v>0</v>
      </c>
      <c r="I152" s="182">
        <f t="shared" si="46"/>
        <v>0</v>
      </c>
      <c r="J152"/>
      <c r="K152"/>
      <c r="L152"/>
      <c r="M152"/>
    </row>
    <row r="153" spans="1:13" ht="15" hidden="1" customHeight="1" x14ac:dyDescent="0.2">
      <c r="A153" s="123" t="s">
        <v>361</v>
      </c>
      <c r="B153" s="142" t="s">
        <v>362</v>
      </c>
      <c r="C153" s="136">
        <f t="shared" ref="C153:I153" si="47">SUM(C154:C161)</f>
        <v>0</v>
      </c>
      <c r="D153" s="135">
        <f>SUM(D154:D161)</f>
        <v>0</v>
      </c>
      <c r="E153" s="136">
        <f t="shared" si="47"/>
        <v>0</v>
      </c>
      <c r="F153" s="137">
        <f t="shared" si="47"/>
        <v>0</v>
      </c>
      <c r="G153" s="137">
        <f t="shared" si="47"/>
        <v>0</v>
      </c>
      <c r="H153" s="136">
        <f t="shared" si="47"/>
        <v>0</v>
      </c>
      <c r="I153" s="178">
        <f t="shared" si="47"/>
        <v>0</v>
      </c>
    </row>
    <row r="154" spans="1:13" ht="15" hidden="1" customHeight="1" x14ac:dyDescent="0.2">
      <c r="A154" s="126" t="s">
        <v>363</v>
      </c>
      <c r="B154" s="143" t="s">
        <v>364</v>
      </c>
      <c r="C154" s="128">
        <f>SUM('[7]Presu-Unidades Ejec.-2018'!C154)</f>
        <v>0</v>
      </c>
      <c r="D154" s="133"/>
      <c r="E154" s="128">
        <f t="shared" ref="E154:E161" si="48">+C154-D154</f>
        <v>0</v>
      </c>
      <c r="F154" s="130">
        <f>SUM('[7]Total Programa Mensual'!E154+'[7]Total Programa Mensual'!R154+'[7]Total Programa Mensual'!AE154+'[7]Total Programa Mensual'!AR154+'[7]Total Programa Mensual'!BE154)</f>
        <v>0</v>
      </c>
      <c r="G154" s="130">
        <f>SUM('[7]Total Programa Mensual'!C154)</f>
        <v>0</v>
      </c>
      <c r="H154" s="140"/>
      <c r="I154" s="141"/>
    </row>
    <row r="155" spans="1:13" ht="18" hidden="1" customHeight="1" x14ac:dyDescent="0.2">
      <c r="A155" s="126" t="s">
        <v>365</v>
      </c>
      <c r="B155" s="143" t="s">
        <v>366</v>
      </c>
      <c r="C155" s="128">
        <f>SUM('[7]Presu-Unidades Ejec.-2018'!C155)</f>
        <v>0</v>
      </c>
      <c r="D155" s="133"/>
      <c r="E155" s="128">
        <f t="shared" si="48"/>
        <v>0</v>
      </c>
      <c r="F155" s="130">
        <f>SUM('[7]Total Programa Mensual'!E155+'[7]Total Programa Mensual'!R155+'[7]Total Programa Mensual'!AE155+'[7]Total Programa Mensual'!AR155+'[7]Total Programa Mensual'!BE155)</f>
        <v>0</v>
      </c>
      <c r="G155" s="130">
        <f>SUM('[7]Total Programa Mensual'!C155)</f>
        <v>0</v>
      </c>
      <c r="H155" s="140"/>
      <c r="I155" s="141"/>
    </row>
    <row r="156" spans="1:13" ht="15" hidden="1" customHeight="1" x14ac:dyDescent="0.2">
      <c r="A156" s="126" t="s">
        <v>367</v>
      </c>
      <c r="B156" s="143" t="s">
        <v>368</v>
      </c>
      <c r="C156" s="128">
        <f>SUM('[7]Presu-Unidades Ejec.-2018'!C156)</f>
        <v>0</v>
      </c>
      <c r="D156" s="133"/>
      <c r="E156" s="128">
        <f t="shared" si="48"/>
        <v>0</v>
      </c>
      <c r="F156" s="130">
        <f>SUM('[7]Total Programa Mensual'!E156+'[7]Total Programa Mensual'!R156+'[7]Total Programa Mensual'!AE156+'[7]Total Programa Mensual'!AR156+'[7]Total Programa Mensual'!BE156)</f>
        <v>0</v>
      </c>
      <c r="G156" s="130">
        <f>SUM('[7]Total Programa Mensual'!C156)</f>
        <v>0</v>
      </c>
      <c r="H156" s="140"/>
      <c r="I156" s="141"/>
    </row>
    <row r="157" spans="1:13" ht="15" hidden="1" customHeight="1" x14ac:dyDescent="0.2">
      <c r="A157" s="126" t="s">
        <v>369</v>
      </c>
      <c r="B157" s="143" t="s">
        <v>370</v>
      </c>
      <c r="C157" s="128">
        <f>SUM('[7]Presu-Unidades Ejec.-2018'!C157)</f>
        <v>0</v>
      </c>
      <c r="D157" s="133"/>
      <c r="E157" s="128">
        <f t="shared" si="48"/>
        <v>0</v>
      </c>
      <c r="F157" s="130">
        <f>SUM('[7]Total Programa Mensual'!E157+'[7]Total Programa Mensual'!R157+'[7]Total Programa Mensual'!AE157+'[7]Total Programa Mensual'!AR157+'[7]Total Programa Mensual'!BE157)</f>
        <v>0</v>
      </c>
      <c r="G157" s="130">
        <f>SUM('[7]Total Programa Mensual'!C157)</f>
        <v>0</v>
      </c>
      <c r="H157" s="140"/>
      <c r="I157" s="141"/>
    </row>
    <row r="158" spans="1:13" ht="15" hidden="1" customHeight="1" x14ac:dyDescent="0.2">
      <c r="A158" s="126" t="s">
        <v>371</v>
      </c>
      <c r="B158" s="143" t="s">
        <v>372</v>
      </c>
      <c r="C158" s="128">
        <f>SUM('[7]Presu-Unidades Ejec.-2018'!C158)</f>
        <v>0</v>
      </c>
      <c r="D158" s="133"/>
      <c r="E158" s="128">
        <f t="shared" si="48"/>
        <v>0</v>
      </c>
      <c r="F158" s="130">
        <f>SUM('[7]Total Programa Mensual'!E158+'[7]Total Programa Mensual'!R158+'[7]Total Programa Mensual'!AE158+'[7]Total Programa Mensual'!AR158+'[7]Total Programa Mensual'!BE158)</f>
        <v>0</v>
      </c>
      <c r="G158" s="130">
        <f>SUM('[7]Total Programa Mensual'!C158)</f>
        <v>0</v>
      </c>
      <c r="H158" s="140"/>
      <c r="I158" s="141"/>
    </row>
    <row r="159" spans="1:13" ht="15" hidden="1" customHeight="1" x14ac:dyDescent="0.2">
      <c r="A159" s="126" t="s">
        <v>373</v>
      </c>
      <c r="B159" s="143" t="s">
        <v>374</v>
      </c>
      <c r="C159" s="128">
        <f>SUM('[7]Presu-Unidades Ejec.-2018'!C159)</f>
        <v>0</v>
      </c>
      <c r="D159" s="133"/>
      <c r="E159" s="128">
        <f t="shared" si="48"/>
        <v>0</v>
      </c>
      <c r="F159" s="130">
        <f>SUM('[7]Total Programa Mensual'!E159+'[7]Total Programa Mensual'!R159+'[7]Total Programa Mensual'!AE159+'[7]Total Programa Mensual'!AR159+'[7]Total Programa Mensual'!BE159)</f>
        <v>0</v>
      </c>
      <c r="G159" s="130">
        <f>SUM('[7]Total Programa Mensual'!C159)</f>
        <v>0</v>
      </c>
      <c r="H159" s="140"/>
      <c r="I159" s="141"/>
    </row>
    <row r="160" spans="1:13" ht="15" hidden="1" customHeight="1" x14ac:dyDescent="0.2">
      <c r="A160" s="126" t="s">
        <v>375</v>
      </c>
      <c r="B160" s="143" t="s">
        <v>376</v>
      </c>
      <c r="C160" s="128">
        <f>SUM('[7]Presu-Unidades Ejec.-2018'!C160)</f>
        <v>0</v>
      </c>
      <c r="D160" s="133"/>
      <c r="E160" s="128">
        <f t="shared" si="48"/>
        <v>0</v>
      </c>
      <c r="F160" s="130">
        <f>SUM('[7]Total Programa Mensual'!E160+'[7]Total Programa Mensual'!R160+'[7]Total Programa Mensual'!AE160+'[7]Total Programa Mensual'!AR160+'[7]Total Programa Mensual'!BE160)</f>
        <v>0</v>
      </c>
      <c r="G160" s="130">
        <f>SUM('[7]Total Programa Mensual'!C160)</f>
        <v>0</v>
      </c>
      <c r="H160" s="140"/>
      <c r="I160" s="141"/>
    </row>
    <row r="161" spans="1:13" ht="15" hidden="1" customHeight="1" x14ac:dyDescent="0.2">
      <c r="A161" s="126" t="s">
        <v>377</v>
      </c>
      <c r="B161" s="143" t="s">
        <v>378</v>
      </c>
      <c r="C161" s="128">
        <f>SUM('[7]Presu-Unidades Ejec.-2018'!C161)</f>
        <v>0</v>
      </c>
      <c r="D161" s="133"/>
      <c r="E161" s="128">
        <f t="shared" si="48"/>
        <v>0</v>
      </c>
      <c r="F161" s="130">
        <f>SUM('[7]Total Programa Mensual'!E161+'[7]Total Programa Mensual'!R161+'[7]Total Programa Mensual'!AE161+'[7]Total Programa Mensual'!AR161+'[7]Total Programa Mensual'!BE161)</f>
        <v>0</v>
      </c>
      <c r="G161" s="130">
        <f>SUM('[7]Total Programa Mensual'!C161)</f>
        <v>0</v>
      </c>
      <c r="H161" s="140"/>
      <c r="I161" s="141"/>
    </row>
    <row r="162" spans="1:13" ht="15" hidden="1" customHeight="1" x14ac:dyDescent="0.2">
      <c r="A162" s="123" t="s">
        <v>379</v>
      </c>
      <c r="B162" s="142" t="s">
        <v>380</v>
      </c>
      <c r="C162" s="136">
        <f t="shared" ref="C162:I162" si="49">SUM(C163:C170)</f>
        <v>0</v>
      </c>
      <c r="D162" s="135">
        <f t="shared" si="49"/>
        <v>0</v>
      </c>
      <c r="E162" s="136">
        <f t="shared" si="49"/>
        <v>0</v>
      </c>
      <c r="F162" s="137">
        <f t="shared" si="49"/>
        <v>0</v>
      </c>
      <c r="G162" s="137">
        <f t="shared" si="49"/>
        <v>0</v>
      </c>
      <c r="H162" s="136">
        <f t="shared" si="49"/>
        <v>0</v>
      </c>
      <c r="I162" s="178">
        <f t="shared" si="49"/>
        <v>0</v>
      </c>
    </row>
    <row r="163" spans="1:13" ht="15" hidden="1" customHeight="1" x14ac:dyDescent="0.2">
      <c r="A163" s="126" t="s">
        <v>381</v>
      </c>
      <c r="B163" s="143" t="s">
        <v>382</v>
      </c>
      <c r="C163" s="128">
        <f>SUM('[7]Presu-Unidades Ejec.-2018'!C163)</f>
        <v>0</v>
      </c>
      <c r="D163" s="133"/>
      <c r="E163" s="128">
        <f t="shared" ref="E163:E170" si="50">+C163-D163</f>
        <v>0</v>
      </c>
      <c r="F163" s="130">
        <f>SUM('[7]Total Programa Mensual'!E163+'[7]Total Programa Mensual'!R163+'[7]Total Programa Mensual'!AE163+'[7]Total Programa Mensual'!AR163+'[7]Total Programa Mensual'!BE163)</f>
        <v>0</v>
      </c>
      <c r="G163" s="130">
        <f>SUM('[7]Total Programa Mensual'!C163)</f>
        <v>0</v>
      </c>
      <c r="H163" s="140"/>
      <c r="I163" s="141"/>
    </row>
    <row r="164" spans="1:13" ht="16.5" hidden="1" customHeight="1" x14ac:dyDescent="0.2">
      <c r="A164" s="126" t="s">
        <v>383</v>
      </c>
      <c r="B164" s="143" t="s">
        <v>384</v>
      </c>
      <c r="C164" s="128">
        <f>SUM('[7]Presu-Unidades Ejec.-2018'!C164)</f>
        <v>0</v>
      </c>
      <c r="D164" s="133"/>
      <c r="E164" s="128">
        <f t="shared" si="50"/>
        <v>0</v>
      </c>
      <c r="F164" s="130">
        <f>SUM('[7]Total Programa Mensual'!E164+'[7]Total Programa Mensual'!R164+'[7]Total Programa Mensual'!AE164+'[7]Total Programa Mensual'!AR164+'[7]Total Programa Mensual'!BE164)</f>
        <v>0</v>
      </c>
      <c r="G164" s="130">
        <f>SUM('[7]Total Programa Mensual'!C164)</f>
        <v>0</v>
      </c>
      <c r="H164" s="140"/>
      <c r="I164" s="141"/>
    </row>
    <row r="165" spans="1:13" ht="15" hidden="1" customHeight="1" x14ac:dyDescent="0.2">
      <c r="A165" s="126" t="s">
        <v>385</v>
      </c>
      <c r="B165" s="143" t="s">
        <v>386</v>
      </c>
      <c r="C165" s="128">
        <f>SUM('[7]Presu-Unidades Ejec.-2018'!C165)</f>
        <v>0</v>
      </c>
      <c r="D165" s="133"/>
      <c r="E165" s="128">
        <f t="shared" si="50"/>
        <v>0</v>
      </c>
      <c r="F165" s="130">
        <f>SUM('[7]Total Programa Mensual'!E165+'[7]Total Programa Mensual'!R165+'[7]Total Programa Mensual'!AE165+'[7]Total Programa Mensual'!AR165+'[7]Total Programa Mensual'!BE165)</f>
        <v>0</v>
      </c>
      <c r="G165" s="130">
        <f>SUM('[7]Total Programa Mensual'!C165)</f>
        <v>0</v>
      </c>
      <c r="H165" s="140"/>
      <c r="I165" s="141"/>
    </row>
    <row r="166" spans="1:13" ht="15" hidden="1" customHeight="1" x14ac:dyDescent="0.2">
      <c r="A166" s="126" t="s">
        <v>387</v>
      </c>
      <c r="B166" s="143" t="s">
        <v>388</v>
      </c>
      <c r="C166" s="128">
        <f>SUM('[7]Presu-Unidades Ejec.-2018'!C166)</f>
        <v>0</v>
      </c>
      <c r="D166" s="133"/>
      <c r="E166" s="128">
        <f t="shared" si="50"/>
        <v>0</v>
      </c>
      <c r="F166" s="130">
        <f>SUM('[7]Total Programa Mensual'!E166+'[7]Total Programa Mensual'!R166+'[7]Total Programa Mensual'!AE166+'[7]Total Programa Mensual'!AR166+'[7]Total Programa Mensual'!BE166)</f>
        <v>0</v>
      </c>
      <c r="G166" s="130">
        <f>SUM('[7]Total Programa Mensual'!C166)</f>
        <v>0</v>
      </c>
      <c r="H166" s="140"/>
      <c r="I166" s="141"/>
    </row>
    <row r="167" spans="1:13" ht="16.5" hidden="1" customHeight="1" x14ac:dyDescent="0.2">
      <c r="A167" s="126" t="s">
        <v>389</v>
      </c>
      <c r="B167" s="143" t="s">
        <v>390</v>
      </c>
      <c r="C167" s="128">
        <f>SUM('[7]Presu-Unidades Ejec.-2018'!C167)</f>
        <v>0</v>
      </c>
      <c r="D167" s="133"/>
      <c r="E167" s="128">
        <f t="shared" si="50"/>
        <v>0</v>
      </c>
      <c r="F167" s="130">
        <f>SUM('[7]Total Programa Mensual'!E167+'[7]Total Programa Mensual'!R167+'[7]Total Programa Mensual'!AE167+'[7]Total Programa Mensual'!AR167+'[7]Total Programa Mensual'!BE167)</f>
        <v>0</v>
      </c>
      <c r="G167" s="130">
        <f>SUM('[7]Total Programa Mensual'!C167)</f>
        <v>0</v>
      </c>
      <c r="H167" s="140"/>
      <c r="I167" s="141"/>
    </row>
    <row r="168" spans="1:13" hidden="1" x14ac:dyDescent="0.2">
      <c r="A168" s="126" t="s">
        <v>391</v>
      </c>
      <c r="B168" s="143" t="s">
        <v>392</v>
      </c>
      <c r="C168" s="128">
        <f>SUM('[7]Presu-Unidades Ejec.-2018'!C168)</f>
        <v>0</v>
      </c>
      <c r="D168" s="133"/>
      <c r="E168" s="128">
        <f>+C168+D168</f>
        <v>0</v>
      </c>
      <c r="F168" s="130">
        <f>SUM('[7]Total Programa Mensual'!E168+'[7]Total Programa Mensual'!R168+'[7]Total Programa Mensual'!AE168+'[7]Total Programa Mensual'!AR168+'[7]Total Programa Mensual'!BE168)</f>
        <v>0</v>
      </c>
      <c r="G168" s="130">
        <f>SUM('[7]Total Programa Mensual'!C168)</f>
        <v>0</v>
      </c>
      <c r="H168" s="140"/>
      <c r="I168" s="141"/>
    </row>
    <row r="169" spans="1:13" hidden="1" x14ac:dyDescent="0.2">
      <c r="A169" s="126" t="s">
        <v>393</v>
      </c>
      <c r="B169" s="143" t="s">
        <v>394</v>
      </c>
      <c r="C169" s="128">
        <f>SUM('[7]Presu-Unidades Ejec.-2018'!C169)</f>
        <v>0</v>
      </c>
      <c r="D169" s="133"/>
      <c r="E169" s="128">
        <f t="shared" si="50"/>
        <v>0</v>
      </c>
      <c r="F169" s="130">
        <f>SUM('[7]Total Programa Mensual'!E169+'[7]Total Programa Mensual'!R169+'[7]Total Programa Mensual'!AE169+'[7]Total Programa Mensual'!AR169+'[7]Total Programa Mensual'!BE169)</f>
        <v>0</v>
      </c>
      <c r="G169" s="130">
        <f>SUM('[7]Total Programa Mensual'!C169)</f>
        <v>0</v>
      </c>
      <c r="H169" s="140"/>
      <c r="I169" s="141"/>
    </row>
    <row r="170" spans="1:13" hidden="1" x14ac:dyDescent="0.2">
      <c r="A170" s="126" t="s">
        <v>395</v>
      </c>
      <c r="B170" s="143" t="s">
        <v>396</v>
      </c>
      <c r="C170" s="128">
        <f>SUM('[7]Presu-Unidades Ejec.-2018'!C170)</f>
        <v>0</v>
      </c>
      <c r="D170" s="133"/>
      <c r="E170" s="128">
        <f t="shared" si="50"/>
        <v>0</v>
      </c>
      <c r="F170" s="130">
        <f>SUM('[7]Total Programa Mensual'!E170+'[7]Total Programa Mensual'!R170+'[7]Total Programa Mensual'!AE170+'[7]Total Programa Mensual'!AR170+'[7]Total Programa Mensual'!BE170)</f>
        <v>0</v>
      </c>
      <c r="G170" s="130">
        <f>SUM('[7]Total Programa Mensual'!C170)</f>
        <v>0</v>
      </c>
      <c r="H170" s="140"/>
      <c r="I170" s="141"/>
    </row>
    <row r="171" spans="1:13" s="87" customFormat="1" x14ac:dyDescent="0.2">
      <c r="A171" s="116" t="s">
        <v>397</v>
      </c>
      <c r="B171" s="117" t="s">
        <v>398</v>
      </c>
      <c r="C171" s="175">
        <f t="shared" ref="C171:H171" si="51">+C172+C181+C183</f>
        <v>285274990</v>
      </c>
      <c r="D171" s="175">
        <f>+D172+D181+D183</f>
        <v>179127800</v>
      </c>
      <c r="E171" s="175">
        <f t="shared" si="51"/>
        <v>464402790</v>
      </c>
      <c r="F171" s="175">
        <f t="shared" si="51"/>
        <v>10772097</v>
      </c>
      <c r="G171" s="175">
        <f t="shared" si="51"/>
        <v>27820866.259999998</v>
      </c>
      <c r="H171" s="175">
        <f t="shared" si="51"/>
        <v>436581923.74000001</v>
      </c>
      <c r="I171" s="122">
        <f>IF(E171=0,0,+H171/E171)</f>
        <v>0.94009324048203935</v>
      </c>
      <c r="J171"/>
      <c r="K171"/>
      <c r="L171"/>
      <c r="M171"/>
    </row>
    <row r="172" spans="1:13" ht="15" customHeight="1" x14ac:dyDescent="0.2">
      <c r="A172" s="123" t="s">
        <v>399</v>
      </c>
      <c r="B172" s="142" t="s">
        <v>400</v>
      </c>
      <c r="C172" s="136">
        <f t="shared" ref="C172:H172" si="52">SUM(C173:C180)</f>
        <v>279874990</v>
      </c>
      <c r="D172" s="135">
        <f>SUM(D173:D180)</f>
        <v>84245000</v>
      </c>
      <c r="E172" s="136">
        <f t="shared" si="52"/>
        <v>364119990</v>
      </c>
      <c r="F172" s="137">
        <f t="shared" si="52"/>
        <v>3187394</v>
      </c>
      <c r="G172" s="137">
        <f>SUM(G173:G180)</f>
        <v>11643919.59</v>
      </c>
      <c r="H172" s="136">
        <f t="shared" si="52"/>
        <v>352476070.41000003</v>
      </c>
      <c r="I172" s="125">
        <f>IF(E172=0,0,+H172/E172)</f>
        <v>0.96802175131884416</v>
      </c>
    </row>
    <row r="173" spans="1:13" ht="15" customHeight="1" x14ac:dyDescent="0.2">
      <c r="A173" s="126" t="s">
        <v>401</v>
      </c>
      <c r="B173" s="183" t="s">
        <v>402</v>
      </c>
      <c r="C173" s="128">
        <f>SUM('[7]Presu-Unidades Ejec.-2018'!C173)</f>
        <v>6000000</v>
      </c>
      <c r="D173" s="133">
        <f>43000000+10000000</f>
        <v>53000000</v>
      </c>
      <c r="E173" s="128">
        <f t="shared" ref="E173:E180" si="53">+C173+D173</f>
        <v>59000000</v>
      </c>
      <c r="F173" s="130">
        <f>+'[7]Total Programa Mensual'!H173+'[7]Total Programa Mensual'!U173+'[7]Total Programa Mensual'!AH173+'[7]Total Programa Mensual'!AU173+'[7]Total Programa Mensual'!BH173</f>
        <v>0</v>
      </c>
      <c r="G173" s="130">
        <f>SUM('[7]Total Programa Mensual'!C173)</f>
        <v>0</v>
      </c>
      <c r="H173" s="131">
        <f t="shared" ref="H173:H180" si="54">SUM(E173-G173)</f>
        <v>59000000</v>
      </c>
      <c r="I173" s="132">
        <f>IF(E173=0,0,+H173/E173)</f>
        <v>1</v>
      </c>
    </row>
    <row r="174" spans="1:13" ht="15" customHeight="1" x14ac:dyDescent="0.2">
      <c r="A174" s="145" t="s">
        <v>403</v>
      </c>
      <c r="B174" s="183" t="s">
        <v>404</v>
      </c>
      <c r="C174" s="128">
        <f>SUM('[7]Presu-Unidades Ejec.-2018'!C174)</f>
        <v>120000000</v>
      </c>
      <c r="D174" s="133"/>
      <c r="E174" s="128">
        <f t="shared" si="53"/>
        <v>120000000</v>
      </c>
      <c r="F174" s="130">
        <f>+'[7]Total Programa Mensual'!H174+'[7]Total Programa Mensual'!U174+'[7]Total Programa Mensual'!AH174+'[7]Total Programa Mensual'!AU174+'[7]Total Programa Mensual'!BH174</f>
        <v>0</v>
      </c>
      <c r="G174" s="130">
        <f>SUM('[7]Total Programa Mensual'!C174)</f>
        <v>0</v>
      </c>
      <c r="H174" s="131">
        <f t="shared" si="54"/>
        <v>120000000</v>
      </c>
      <c r="I174" s="132">
        <f>IF(E174=0,0,+H174/E174)</f>
        <v>1</v>
      </c>
    </row>
    <row r="175" spans="1:13" ht="15" customHeight="1" x14ac:dyDescent="0.2">
      <c r="A175" s="126" t="s">
        <v>405</v>
      </c>
      <c r="B175" s="183" t="s">
        <v>406</v>
      </c>
      <c r="C175" s="128">
        <f>SUM('[7]Presu-Unidades Ejec.-2018'!C175)</f>
        <v>41598780</v>
      </c>
      <c r="D175" s="129"/>
      <c r="E175" s="128">
        <f t="shared" si="53"/>
        <v>41598780</v>
      </c>
      <c r="F175" s="130">
        <f>+'[7]Total Programa Mensual'!H175+'[7]Total Programa Mensual'!U175+'[7]Total Programa Mensual'!AH175+'[7]Total Programa Mensual'!AU175+'[7]Total Programa Mensual'!BH175</f>
        <v>0</v>
      </c>
      <c r="G175" s="130">
        <f>SUM('[7]Total Programa Mensual'!C175)</f>
        <v>0</v>
      </c>
      <c r="H175" s="131">
        <f t="shared" si="54"/>
        <v>41598780</v>
      </c>
      <c r="I175" s="132">
        <f t="shared" ref="I175:I208" si="55">IF(E175=0,0,+H175/E175)</f>
        <v>1</v>
      </c>
    </row>
    <row r="176" spans="1:13" ht="15" customHeight="1" x14ac:dyDescent="0.2">
      <c r="A176" s="126" t="s">
        <v>407</v>
      </c>
      <c r="B176" s="183" t="s">
        <v>408</v>
      </c>
      <c r="C176" s="128">
        <f>SUM('[7]Presu-Unidades Ejec.-2018'!C176)</f>
        <v>29986210</v>
      </c>
      <c r="D176" s="129">
        <f>9695000+3000000</f>
        <v>12695000</v>
      </c>
      <c r="E176" s="128">
        <f t="shared" si="53"/>
        <v>42681210</v>
      </c>
      <c r="F176" s="130">
        <f>+'[7]Total Programa Mensual'!H176+'[7]Total Programa Mensual'!U176+'[7]Total Programa Mensual'!AH176+'[7]Total Programa Mensual'!AU176+'[7]Total Programa Mensual'!BH176</f>
        <v>98000</v>
      </c>
      <c r="G176" s="130">
        <f>SUM('[7]Total Programa Mensual'!C176)</f>
        <v>8094843.7599999998</v>
      </c>
      <c r="H176" s="131">
        <f t="shared" si="54"/>
        <v>34586366.240000002</v>
      </c>
      <c r="I176" s="132">
        <f t="shared" si="55"/>
        <v>0.81034174616886456</v>
      </c>
    </row>
    <row r="177" spans="1:13" ht="15" customHeight="1" x14ac:dyDescent="0.2">
      <c r="A177" s="126" t="s">
        <v>409</v>
      </c>
      <c r="B177" s="183" t="s">
        <v>410</v>
      </c>
      <c r="C177" s="128">
        <f>SUM('[7]Presu-Unidades Ejec.-2018'!C177)</f>
        <v>68070000</v>
      </c>
      <c r="D177" s="129">
        <v>18000000</v>
      </c>
      <c r="E177" s="128">
        <f t="shared" si="53"/>
        <v>86070000</v>
      </c>
      <c r="F177" s="130">
        <f>+'[7]Total Programa Mensual'!H177+'[7]Total Programa Mensual'!U177+'[7]Total Programa Mensual'!AH177+'[7]Total Programa Mensual'!AU177+'[7]Total Programa Mensual'!BH177</f>
        <v>3089394</v>
      </c>
      <c r="G177" s="130">
        <f>SUM('[7]Total Programa Mensual'!C177)</f>
        <v>3089394</v>
      </c>
      <c r="H177" s="131">
        <f t="shared" si="54"/>
        <v>82980606</v>
      </c>
      <c r="I177" s="132">
        <f t="shared" si="55"/>
        <v>0.96410602997560124</v>
      </c>
    </row>
    <row r="178" spans="1:13" s="171" customFormat="1" ht="15" customHeight="1" x14ac:dyDescent="0.2">
      <c r="A178" s="167" t="s">
        <v>411</v>
      </c>
      <c r="B178" s="184" t="s">
        <v>412</v>
      </c>
      <c r="C178" s="128">
        <f>SUM('[7]Presu-Unidades Ejec.-2018'!C178)</f>
        <v>700000</v>
      </c>
      <c r="D178" s="129"/>
      <c r="E178" s="128">
        <f t="shared" si="53"/>
        <v>700000</v>
      </c>
      <c r="F178" s="130">
        <f>+'[7]Total Programa Mensual'!H178+'[7]Total Programa Mensual'!U178+'[7]Total Programa Mensual'!AH178+'[7]Total Programa Mensual'!AU178+'[7]Total Programa Mensual'!BH178</f>
        <v>0</v>
      </c>
      <c r="G178" s="130">
        <f>SUM('[7]Total Programa Mensual'!C178)</f>
        <v>114981.83</v>
      </c>
      <c r="H178" s="169">
        <f>SUM(E178-G178)</f>
        <v>585018.17000000004</v>
      </c>
      <c r="I178" s="170">
        <f>IF(E178=0,0,+H178/E178)</f>
        <v>0.83574024285714288</v>
      </c>
      <c r="J178"/>
      <c r="K178"/>
      <c r="L178"/>
      <c r="M178"/>
    </row>
    <row r="179" spans="1:13" ht="15" customHeight="1" x14ac:dyDescent="0.2">
      <c r="A179" s="126" t="s">
        <v>413</v>
      </c>
      <c r="B179" s="183" t="s">
        <v>414</v>
      </c>
      <c r="C179" s="128">
        <f>SUM('[7]Presu-Unidades Ejec.-2018'!C179)</f>
        <v>520000</v>
      </c>
      <c r="D179" s="129">
        <v>500000</v>
      </c>
      <c r="E179" s="128">
        <f t="shared" si="53"/>
        <v>1020000</v>
      </c>
      <c r="F179" s="130">
        <f>+'[7]Total Programa Mensual'!H179+'[7]Total Programa Mensual'!U179+'[7]Total Programa Mensual'!AH179+'[7]Total Programa Mensual'!AU179+'[7]Total Programa Mensual'!BH179</f>
        <v>0</v>
      </c>
      <c r="G179" s="130">
        <f>SUM('[7]Total Programa Mensual'!C179)</f>
        <v>315000</v>
      </c>
      <c r="H179" s="131">
        <f t="shared" si="54"/>
        <v>705000</v>
      </c>
      <c r="I179" s="132">
        <f t="shared" si="55"/>
        <v>0.69117647058823528</v>
      </c>
    </row>
    <row r="180" spans="1:13" ht="15" customHeight="1" x14ac:dyDescent="0.2">
      <c r="A180" s="126" t="s">
        <v>415</v>
      </c>
      <c r="B180" s="183" t="s">
        <v>416</v>
      </c>
      <c r="C180" s="128">
        <f>SUM('[7]Presu-Unidades Ejec.-2018'!C180)</f>
        <v>13000000</v>
      </c>
      <c r="D180" s="129">
        <v>50000</v>
      </c>
      <c r="E180" s="128">
        <f t="shared" si="53"/>
        <v>13050000</v>
      </c>
      <c r="F180" s="130">
        <f>+'[7]Total Programa Mensual'!H180+'[7]Total Programa Mensual'!U180+'[7]Total Programa Mensual'!AH180+'[7]Total Programa Mensual'!AU180+'[7]Total Programa Mensual'!BH180</f>
        <v>0</v>
      </c>
      <c r="G180" s="130">
        <f>SUM('[7]Total Programa Mensual'!C180)</f>
        <v>29700</v>
      </c>
      <c r="H180" s="131">
        <f t="shared" si="54"/>
        <v>13020300</v>
      </c>
      <c r="I180" s="132">
        <f t="shared" si="55"/>
        <v>0.99772413793103454</v>
      </c>
    </row>
    <row r="181" spans="1:13" ht="15" customHeight="1" x14ac:dyDescent="0.2">
      <c r="A181" s="123" t="s">
        <v>417</v>
      </c>
      <c r="B181" s="142" t="s">
        <v>418</v>
      </c>
      <c r="C181" s="136">
        <f t="shared" ref="C181:H183" si="56">+C182</f>
        <v>5400000</v>
      </c>
      <c r="D181" s="135">
        <f>+D182</f>
        <v>0</v>
      </c>
      <c r="E181" s="136">
        <f t="shared" si="56"/>
        <v>5400000</v>
      </c>
      <c r="F181" s="137">
        <f t="shared" si="56"/>
        <v>0</v>
      </c>
      <c r="G181" s="137">
        <f t="shared" si="56"/>
        <v>0</v>
      </c>
      <c r="H181" s="136">
        <f t="shared" si="56"/>
        <v>5400000</v>
      </c>
      <c r="I181" s="138">
        <f t="shared" si="55"/>
        <v>1</v>
      </c>
    </row>
    <row r="182" spans="1:13" s="87" customFormat="1" x14ac:dyDescent="0.2">
      <c r="A182" s="185" t="s">
        <v>419</v>
      </c>
      <c r="B182" s="186" t="s">
        <v>420</v>
      </c>
      <c r="C182" s="128">
        <f>SUM('[7]Presu-Unidades Ejec.-2018'!C182)</f>
        <v>5400000</v>
      </c>
      <c r="D182" s="187"/>
      <c r="E182" s="128">
        <f>+C182+D182</f>
        <v>5400000</v>
      </c>
      <c r="F182" s="130">
        <f>+'[7]Total Programa Mensual'!H182+'[7]Total Programa Mensual'!U182+'[7]Total Programa Mensual'!AH182+'[7]Total Programa Mensual'!AU182+'[7]Total Programa Mensual'!BH182</f>
        <v>0</v>
      </c>
      <c r="G182" s="128">
        <f>SUM('[7]Total Programa Mensual'!C182)</f>
        <v>0</v>
      </c>
      <c r="H182" s="128">
        <f>SUM(E182-G182)</f>
        <v>5400000</v>
      </c>
      <c r="I182" s="132">
        <f t="shared" si="55"/>
        <v>1</v>
      </c>
      <c r="J182"/>
      <c r="K182"/>
      <c r="L182"/>
      <c r="M182"/>
    </row>
    <row r="183" spans="1:13" ht="15" customHeight="1" x14ac:dyDescent="0.2">
      <c r="A183" s="123" t="s">
        <v>421</v>
      </c>
      <c r="B183" s="142" t="s">
        <v>422</v>
      </c>
      <c r="C183" s="136">
        <f t="shared" si="56"/>
        <v>0</v>
      </c>
      <c r="D183" s="135">
        <f>+D184</f>
        <v>94882800</v>
      </c>
      <c r="E183" s="136">
        <f t="shared" si="56"/>
        <v>94882800</v>
      </c>
      <c r="F183" s="137">
        <f t="shared" si="56"/>
        <v>7584703</v>
      </c>
      <c r="G183" s="137">
        <f t="shared" si="56"/>
        <v>16176946.67</v>
      </c>
      <c r="H183" s="136">
        <f t="shared" si="56"/>
        <v>78705853.329999998</v>
      </c>
      <c r="I183" s="138">
        <f>IF(E183=0,0,+H183/E183)</f>
        <v>0.82950601510495048</v>
      </c>
    </row>
    <row r="184" spans="1:13" s="87" customFormat="1" x14ac:dyDescent="0.2">
      <c r="A184" s="160" t="s">
        <v>423</v>
      </c>
      <c r="B184" s="161" t="s">
        <v>424</v>
      </c>
      <c r="C184" s="162">
        <f>SUM('[7]Presu-Unidades Ejec.-2018'!C184)</f>
        <v>0</v>
      </c>
      <c r="D184" s="163">
        <v>94882800</v>
      </c>
      <c r="E184" s="162">
        <f>+C184+D184</f>
        <v>94882800</v>
      </c>
      <c r="F184" s="130">
        <f>+'[7]Total Programa Mensual'!H184+'[7]Total Programa Mensual'!U184+'[7]Total Programa Mensual'!AH184+'[7]Total Programa Mensual'!AU184+'[7]Total Programa Mensual'!BH184</f>
        <v>7584703</v>
      </c>
      <c r="G184" s="162">
        <f>SUM('[7]Total Programa Mensual'!C184)</f>
        <v>16176946.67</v>
      </c>
      <c r="H184" s="162">
        <f>SUM(E184-G184)</f>
        <v>78705853.329999998</v>
      </c>
      <c r="I184" s="154">
        <f>IF(E184=0,0,+H184/E184)</f>
        <v>0.82950601510495048</v>
      </c>
      <c r="J184"/>
      <c r="K184"/>
      <c r="L184"/>
      <c r="M184"/>
    </row>
    <row r="185" spans="1:13" s="87" customFormat="1" x14ac:dyDescent="0.2">
      <c r="A185" s="188" t="s">
        <v>425</v>
      </c>
      <c r="B185" s="189" t="s">
        <v>55</v>
      </c>
      <c r="C185" s="175">
        <f t="shared" ref="C185:H185" si="57">SUM(C186+C198+C201+C206+C232+C243)</f>
        <v>3269447027.4200001</v>
      </c>
      <c r="D185" s="190">
        <f t="shared" si="57"/>
        <v>0</v>
      </c>
      <c r="E185" s="191">
        <f t="shared" si="57"/>
        <v>3269447027.4200001</v>
      </c>
      <c r="F185" s="177">
        <f>SUM(F186+F198+F201+F206+F232+F243)</f>
        <v>124292752.36</v>
      </c>
      <c r="G185" s="192">
        <f t="shared" si="57"/>
        <v>739604337</v>
      </c>
      <c r="H185" s="191">
        <f t="shared" si="57"/>
        <v>2529842690.4200001</v>
      </c>
      <c r="I185" s="193">
        <f t="shared" si="55"/>
        <v>0.77378304930554576</v>
      </c>
      <c r="J185"/>
      <c r="K185"/>
      <c r="L185"/>
      <c r="M185"/>
    </row>
    <row r="186" spans="1:13" ht="15" customHeight="1" x14ac:dyDescent="0.2">
      <c r="A186" s="123" t="s">
        <v>426</v>
      </c>
      <c r="B186" s="142" t="s">
        <v>427</v>
      </c>
      <c r="C186" s="136">
        <f t="shared" ref="C186:H186" si="58">SUM(C187+C189+C191)</f>
        <v>414985972.38999999</v>
      </c>
      <c r="D186" s="135">
        <f>+D187+D189+D191</f>
        <v>0</v>
      </c>
      <c r="E186" s="136">
        <f t="shared" si="58"/>
        <v>414985972.38999999</v>
      </c>
      <c r="F186" s="137">
        <f t="shared" si="58"/>
        <v>8014167.0600000005</v>
      </c>
      <c r="G186" s="137">
        <f t="shared" si="58"/>
        <v>100362907.96000001</v>
      </c>
      <c r="H186" s="136">
        <f t="shared" si="58"/>
        <v>314623064.43000001</v>
      </c>
      <c r="I186" s="158">
        <f t="shared" si="55"/>
        <v>0.75815349279883648</v>
      </c>
    </row>
    <row r="187" spans="1:13" ht="15" customHeight="1" x14ac:dyDescent="0.2">
      <c r="A187" s="123" t="s">
        <v>428</v>
      </c>
      <c r="B187" s="194" t="s">
        <v>429</v>
      </c>
      <c r="C187" s="136">
        <f t="shared" ref="C187:H187" si="59">+C188</f>
        <v>20000000</v>
      </c>
      <c r="D187" s="135">
        <f t="shared" si="59"/>
        <v>0</v>
      </c>
      <c r="E187" s="136">
        <f t="shared" si="59"/>
        <v>20000000</v>
      </c>
      <c r="F187" s="137">
        <f t="shared" si="59"/>
        <v>0</v>
      </c>
      <c r="G187" s="137">
        <f t="shared" si="59"/>
        <v>115692.38</v>
      </c>
      <c r="H187" s="136">
        <f t="shared" si="59"/>
        <v>19884307.620000001</v>
      </c>
      <c r="I187" s="138">
        <f t="shared" si="55"/>
        <v>0.99421538100000006</v>
      </c>
    </row>
    <row r="188" spans="1:13" ht="15" customHeight="1" x14ac:dyDescent="0.2">
      <c r="A188" s="145" t="s">
        <v>430</v>
      </c>
      <c r="B188" s="195" t="s">
        <v>431</v>
      </c>
      <c r="C188" s="128">
        <f>SUM('[7]Presu-Unidades Ejec.-2018'!C188)</f>
        <v>20000000</v>
      </c>
      <c r="D188" s="129"/>
      <c r="E188" s="128">
        <f>+C188+D188</f>
        <v>20000000</v>
      </c>
      <c r="F188" s="130">
        <f>+'[7]Total Programa Mensual'!H188+'[7]Total Programa Mensual'!U188+'[7]Total Programa Mensual'!AH188+'[7]Total Programa Mensual'!AU188+'[7]Total Programa Mensual'!BH188</f>
        <v>0</v>
      </c>
      <c r="G188" s="130">
        <f>SUM('[7]Total Programa Mensual'!C188)</f>
        <v>115692.38</v>
      </c>
      <c r="H188" s="131">
        <f>SUM(E188-G188)</f>
        <v>19884307.620000001</v>
      </c>
      <c r="I188" s="132">
        <f t="shared" si="55"/>
        <v>0.99421538100000006</v>
      </c>
    </row>
    <row r="189" spans="1:13" ht="15" customHeight="1" x14ac:dyDescent="0.2">
      <c r="A189" s="123" t="s">
        <v>432</v>
      </c>
      <c r="B189" s="196" t="s">
        <v>433</v>
      </c>
      <c r="C189" s="136">
        <f>+C190</f>
        <v>60000000</v>
      </c>
      <c r="D189" s="135">
        <f>+D190</f>
        <v>0</v>
      </c>
      <c r="E189" s="136">
        <f>+E190</f>
        <v>60000000</v>
      </c>
      <c r="F189" s="137">
        <f>+F190</f>
        <v>0</v>
      </c>
      <c r="G189" s="139">
        <f>SUM('[7]Total Programa Mensual'!C189)</f>
        <v>54951142</v>
      </c>
      <c r="H189" s="136">
        <f>+H190</f>
        <v>5048858</v>
      </c>
      <c r="I189" s="138">
        <f>IF(E189=0,0,+H189/E189)</f>
        <v>8.4147633333333333E-2</v>
      </c>
    </row>
    <row r="190" spans="1:13" ht="15" customHeight="1" x14ac:dyDescent="0.2">
      <c r="A190" s="145" t="s">
        <v>434</v>
      </c>
      <c r="B190" s="86" t="s">
        <v>435</v>
      </c>
      <c r="C190" s="128">
        <f>SUM('[7]Presu-Unidades Ejec.-2018'!C190)</f>
        <v>60000000</v>
      </c>
      <c r="D190" s="129"/>
      <c r="E190" s="128">
        <f>+C190+D190</f>
        <v>60000000</v>
      </c>
      <c r="F190" s="130">
        <f>+'[7]Total Programa Mensual'!H190+'[7]Total Programa Mensual'!U190+'[7]Total Programa Mensual'!AH190+'[7]Total Programa Mensual'!AU190+'[7]Total Programa Mensual'!BH190</f>
        <v>0</v>
      </c>
      <c r="G190" s="130">
        <f>SUM('[7]Total Programa Mensual'!C190)</f>
        <v>54951142</v>
      </c>
      <c r="H190" s="131">
        <f>SUM(E190-G190)</f>
        <v>5048858</v>
      </c>
      <c r="I190" s="132">
        <f>IF(E190=0,0,+H190/E190)</f>
        <v>8.4147633333333333E-2</v>
      </c>
    </row>
    <row r="191" spans="1:13" s="87" customFormat="1" ht="15" customHeight="1" x14ac:dyDescent="0.2">
      <c r="A191" s="197" t="s">
        <v>436</v>
      </c>
      <c r="B191" s="196" t="s">
        <v>437</v>
      </c>
      <c r="C191" s="136">
        <f t="shared" ref="C191:H191" si="60">SUM(C192:C197)</f>
        <v>334985972.38999999</v>
      </c>
      <c r="D191" s="135">
        <f>SUM(D192:D197)</f>
        <v>0</v>
      </c>
      <c r="E191" s="136">
        <f t="shared" si="60"/>
        <v>334985972.38999999</v>
      </c>
      <c r="F191" s="137">
        <f t="shared" si="60"/>
        <v>8014167.0600000005</v>
      </c>
      <c r="G191" s="137">
        <f t="shared" si="60"/>
        <v>45296073.579999998</v>
      </c>
      <c r="H191" s="136">
        <f t="shared" si="60"/>
        <v>289689898.81</v>
      </c>
      <c r="I191" s="138">
        <f t="shared" si="55"/>
        <v>0.86478217802127832</v>
      </c>
      <c r="J191"/>
      <c r="K191"/>
      <c r="L191"/>
      <c r="M191"/>
    </row>
    <row r="192" spans="1:13" ht="15" hidden="1" customHeight="1" x14ac:dyDescent="0.2">
      <c r="A192" s="185" t="s">
        <v>438</v>
      </c>
      <c r="B192" s="198" t="s">
        <v>439</v>
      </c>
      <c r="C192" s="128">
        <f>SUM('[7]Presu-Unidades Ejec.-2018'!C192)</f>
        <v>0</v>
      </c>
      <c r="D192" s="129"/>
      <c r="E192" s="128">
        <f t="shared" ref="E192:E197" si="61">+C192+D192</f>
        <v>0</v>
      </c>
      <c r="F192" s="130">
        <f>SUM('[7]Total Programa Mensual'!E192+'[7]Total Programa Mensual'!R192+'[7]Total Programa Mensual'!AE192+'[7]Total Programa Mensual'!AR192+'[7]Total Programa Mensual'!BE192)</f>
        <v>0</v>
      </c>
      <c r="G192" s="130">
        <f>SUM('[7]Total Programa Mensual'!C192)</f>
        <v>0</v>
      </c>
      <c r="H192" s="131">
        <f t="shared" ref="H192:H197" si="62">SUM(E192-G192)</f>
        <v>0</v>
      </c>
      <c r="I192" s="132">
        <f t="shared" si="55"/>
        <v>0</v>
      </c>
    </row>
    <row r="193" spans="1:13" ht="15" customHeight="1" x14ac:dyDescent="0.2">
      <c r="A193" s="160" t="s">
        <v>440</v>
      </c>
      <c r="B193" s="161" t="s">
        <v>441</v>
      </c>
      <c r="C193" s="162">
        <f>SUM('[7]Presu-Unidades Ejec.-2018'!C193)</f>
        <v>47792507.990000002</v>
      </c>
      <c r="D193" s="199"/>
      <c r="E193" s="162">
        <f t="shared" si="61"/>
        <v>47792507.990000002</v>
      </c>
      <c r="F193" s="152">
        <f>+'[7]Total Programa Mensual'!H193+'[7]Total Programa Mensual'!U193+'[7]Total Programa Mensual'!AH193+'[7]Total Programa Mensual'!AU193+'[7]Total Programa Mensual'!BH193</f>
        <v>4633091.87</v>
      </c>
      <c r="G193" s="152">
        <f>SUM('[7]Total Programa Mensual'!C193)</f>
        <v>10015514.18</v>
      </c>
      <c r="H193" s="153">
        <f t="shared" si="62"/>
        <v>37776993.810000002</v>
      </c>
      <c r="I193" s="154">
        <f t="shared" si="55"/>
        <v>0.79043756853907676</v>
      </c>
    </row>
    <row r="194" spans="1:13" ht="15" customHeight="1" x14ac:dyDescent="0.2">
      <c r="A194" s="185" t="s">
        <v>442</v>
      </c>
      <c r="B194" s="200" t="s">
        <v>443</v>
      </c>
      <c r="C194" s="128">
        <f>SUM('[7]Presu-Unidades Ejec.-2018'!C194)</f>
        <v>2663403.4300000002</v>
      </c>
      <c r="D194" s="129"/>
      <c r="E194" s="128">
        <f t="shared" si="61"/>
        <v>2663403.4300000002</v>
      </c>
      <c r="F194" s="130">
        <f>+'[7]Total Programa Mensual'!H194+'[7]Total Programa Mensual'!U194+'[7]Total Programa Mensual'!AH194+'[7]Total Programa Mensual'!AU194+'[7]Total Programa Mensual'!BH194</f>
        <v>130000</v>
      </c>
      <c r="G194" s="130">
        <f>SUM('[7]Total Programa Mensual'!C194)</f>
        <v>242120</v>
      </c>
      <c r="H194" s="131">
        <f t="shared" si="62"/>
        <v>2421283.4300000002</v>
      </c>
      <c r="I194" s="132">
        <f t="shared" si="55"/>
        <v>0.90909375678021109</v>
      </c>
    </row>
    <row r="195" spans="1:13" ht="15" customHeight="1" x14ac:dyDescent="0.2">
      <c r="A195" s="185" t="s">
        <v>444</v>
      </c>
      <c r="B195" s="201" t="s">
        <v>445</v>
      </c>
      <c r="C195" s="128">
        <f>SUM('[7]Presu-Unidades Ejec.-2018'!C195)</f>
        <v>171295450.69</v>
      </c>
      <c r="D195" s="129"/>
      <c r="E195" s="128">
        <f t="shared" si="61"/>
        <v>171295450.69</v>
      </c>
      <c r="F195" s="130">
        <f>+'[7]Total Programa Mensual'!H195+'[7]Total Programa Mensual'!U195+'[7]Total Programa Mensual'!AH195+'[7]Total Programa Mensual'!AU195+'[7]Total Programa Mensual'!BH195</f>
        <v>761259.99</v>
      </c>
      <c r="G195" s="130">
        <f>SUM('[7]Total Programa Mensual'!C195)</f>
        <v>2986891.58</v>
      </c>
      <c r="H195" s="131">
        <f t="shared" si="62"/>
        <v>168308559.10999998</v>
      </c>
      <c r="I195" s="132">
        <f>IF(E195=0,0,+H195/E195)</f>
        <v>0.98256292523842037</v>
      </c>
    </row>
    <row r="196" spans="1:13" ht="15" customHeight="1" x14ac:dyDescent="0.2">
      <c r="A196" s="185" t="s">
        <v>446</v>
      </c>
      <c r="B196" s="201" t="s">
        <v>447</v>
      </c>
      <c r="C196" s="128">
        <f>SUM('[7]Presu-Unidades Ejec.-2018'!C196)</f>
        <v>113234610.28</v>
      </c>
      <c r="D196" s="129"/>
      <c r="E196" s="128">
        <f t="shared" si="61"/>
        <v>113234610.28</v>
      </c>
      <c r="F196" s="130">
        <f>+'[7]Total Programa Mensual'!H196+'[7]Total Programa Mensual'!U196+'[7]Total Programa Mensual'!AH196+'[7]Total Programa Mensual'!AU196+'[7]Total Programa Mensual'!BH196</f>
        <v>2489815.2000000002</v>
      </c>
      <c r="G196" s="130">
        <f>SUM('[7]Total Programa Mensual'!C196)</f>
        <v>32051547.82</v>
      </c>
      <c r="H196" s="131">
        <f t="shared" si="62"/>
        <v>81183062.460000008</v>
      </c>
      <c r="I196" s="132">
        <f>IF(E196=0,0,+H196/E196)</f>
        <v>0.7169456605118808</v>
      </c>
    </row>
    <row r="197" spans="1:13" ht="15" hidden="1" customHeight="1" x14ac:dyDescent="0.2">
      <c r="A197" s="185" t="s">
        <v>448</v>
      </c>
      <c r="B197" s="201" t="s">
        <v>449</v>
      </c>
      <c r="C197" s="128">
        <f>SUM('[7]Presu-Unidades Ejec.-2018'!C197)</f>
        <v>0</v>
      </c>
      <c r="D197" s="129"/>
      <c r="E197" s="128">
        <f t="shared" si="61"/>
        <v>0</v>
      </c>
      <c r="F197" s="130">
        <f>SUM('[7]Total Programa Mensual'!E197+'[7]Total Programa Mensual'!R197+'[7]Total Programa Mensual'!AE197+'[7]Total Programa Mensual'!AR197+'[7]Total Programa Mensual'!BE197)</f>
        <v>0</v>
      </c>
      <c r="G197" s="130">
        <f>SUM('[7]Total Programa Mensual'!C197)</f>
        <v>0</v>
      </c>
      <c r="H197" s="131">
        <f t="shared" si="62"/>
        <v>0</v>
      </c>
      <c r="I197" s="132">
        <f t="shared" si="55"/>
        <v>0</v>
      </c>
    </row>
    <row r="198" spans="1:13" ht="15" customHeight="1" x14ac:dyDescent="0.2">
      <c r="A198" s="123" t="s">
        <v>450</v>
      </c>
      <c r="B198" s="142" t="s">
        <v>451</v>
      </c>
      <c r="C198" s="136">
        <f t="shared" ref="C198:H198" si="63">SUM(C199:C200)</f>
        <v>21276000</v>
      </c>
      <c r="D198" s="135">
        <f>SUM(D199:D200)</f>
        <v>0</v>
      </c>
      <c r="E198" s="136">
        <f t="shared" si="63"/>
        <v>21276000</v>
      </c>
      <c r="F198" s="137">
        <f t="shared" si="63"/>
        <v>0</v>
      </c>
      <c r="G198" s="137">
        <f t="shared" si="63"/>
        <v>234675</v>
      </c>
      <c r="H198" s="136">
        <f t="shared" si="63"/>
        <v>21041325</v>
      </c>
      <c r="I198" s="138">
        <f t="shared" si="55"/>
        <v>0.98896996615905242</v>
      </c>
    </row>
    <row r="199" spans="1:13" ht="15" customHeight="1" x14ac:dyDescent="0.2">
      <c r="A199" s="126" t="s">
        <v>452</v>
      </c>
      <c r="B199" s="183" t="s">
        <v>453</v>
      </c>
      <c r="C199" s="128">
        <f>SUM('[7]Presu-Unidades Ejec.-2018'!C199)</f>
        <v>18651000</v>
      </c>
      <c r="D199" s="129"/>
      <c r="E199" s="128">
        <f>+C199+D199</f>
        <v>18651000</v>
      </c>
      <c r="F199" s="130">
        <f>+'[7]Total Programa Mensual'!H199+'[7]Total Programa Mensual'!U199+'[7]Total Programa Mensual'!AH199+'[7]Total Programa Mensual'!AU199+'[7]Total Programa Mensual'!BH199</f>
        <v>0</v>
      </c>
      <c r="G199" s="130">
        <f>SUM('[7]Total Programa Mensual'!C199)</f>
        <v>234675</v>
      </c>
      <c r="H199" s="131">
        <f>SUM(E199-G199)</f>
        <v>18416325</v>
      </c>
      <c r="I199" s="132">
        <f t="shared" si="55"/>
        <v>0.98741756474183695</v>
      </c>
    </row>
    <row r="200" spans="1:13" x14ac:dyDescent="0.2">
      <c r="A200" s="145" t="s">
        <v>454</v>
      </c>
      <c r="B200" s="183" t="s">
        <v>455</v>
      </c>
      <c r="C200" s="128">
        <f>SUM('[7]Presu-Unidades Ejec.-2018'!C200)</f>
        <v>2625000</v>
      </c>
      <c r="D200" s="133"/>
      <c r="E200" s="128">
        <f>+C200+D200</f>
        <v>2625000</v>
      </c>
      <c r="F200" s="130">
        <f>+'[7]Total Programa Mensual'!H200+'[7]Total Programa Mensual'!U200+'[7]Total Programa Mensual'!AH200+'[7]Total Programa Mensual'!AU200+'[7]Total Programa Mensual'!BH200</f>
        <v>0</v>
      </c>
      <c r="G200" s="130">
        <f>SUM('[7]Total Programa Mensual'!C200)</f>
        <v>0</v>
      </c>
      <c r="H200" s="131">
        <f>SUM(E200-G200)</f>
        <v>2625000</v>
      </c>
      <c r="I200" s="132">
        <f t="shared" si="55"/>
        <v>1</v>
      </c>
    </row>
    <row r="201" spans="1:13" ht="15" customHeight="1" x14ac:dyDescent="0.2">
      <c r="A201" s="123" t="s">
        <v>456</v>
      </c>
      <c r="B201" s="142" t="s">
        <v>457</v>
      </c>
      <c r="C201" s="136">
        <f t="shared" ref="C201:H201" si="64">SUM(C202+C205)</f>
        <v>81050000</v>
      </c>
      <c r="D201" s="137">
        <f>+D202+D205</f>
        <v>0</v>
      </c>
      <c r="E201" s="136">
        <f t="shared" si="64"/>
        <v>81050000</v>
      </c>
      <c r="F201" s="137">
        <f t="shared" si="64"/>
        <v>1973373.44</v>
      </c>
      <c r="G201" s="136">
        <f t="shared" si="64"/>
        <v>8568542.2199999988</v>
      </c>
      <c r="H201" s="136">
        <f t="shared" si="64"/>
        <v>72481457.780000001</v>
      </c>
      <c r="I201" s="138">
        <f t="shared" si="55"/>
        <v>0.89428078692165336</v>
      </c>
    </row>
    <row r="202" spans="1:13" s="87" customFormat="1" ht="13.5" customHeight="1" x14ac:dyDescent="0.2">
      <c r="A202" s="202" t="s">
        <v>458</v>
      </c>
      <c r="B202" s="203" t="s">
        <v>459</v>
      </c>
      <c r="C202" s="134">
        <f t="shared" ref="C202:H202" si="65">SUM(C203:C204)</f>
        <v>59000000</v>
      </c>
      <c r="D202" s="137">
        <f>+D203+D204</f>
        <v>0</v>
      </c>
      <c r="E202" s="134">
        <f t="shared" si="65"/>
        <v>59000000</v>
      </c>
      <c r="F202" s="165">
        <f t="shared" si="65"/>
        <v>225510.56</v>
      </c>
      <c r="G202" s="134">
        <f>SUM(G203:G204)</f>
        <v>5834531.5499999998</v>
      </c>
      <c r="H202" s="134">
        <f t="shared" si="65"/>
        <v>53165468.450000003</v>
      </c>
      <c r="I202" s="138">
        <f t="shared" si="55"/>
        <v>0.90110963474576278</v>
      </c>
      <c r="J202"/>
      <c r="K202"/>
      <c r="L202"/>
      <c r="M202"/>
    </row>
    <row r="203" spans="1:13" ht="13.5" customHeight="1" x14ac:dyDescent="0.2">
      <c r="A203" s="172" t="s">
        <v>460</v>
      </c>
      <c r="B203" s="204" t="s">
        <v>461</v>
      </c>
      <c r="C203" s="128">
        <f>SUM('[7]Presu-Unidades Ejec.-2018'!C203)</f>
        <v>36000000</v>
      </c>
      <c r="D203" s="133"/>
      <c r="E203" s="128">
        <f>+C203+D203</f>
        <v>36000000</v>
      </c>
      <c r="F203" s="130">
        <f>+'[7]Total Programa Mensual'!H203+'[7]Total Programa Mensual'!U203+'[7]Total Programa Mensual'!AH203+'[7]Total Programa Mensual'!AU203+'[7]Total Programa Mensual'!BH203</f>
        <v>28942.9</v>
      </c>
      <c r="G203" s="130">
        <f>SUM('[7]Total Programa Mensual'!C203)</f>
        <v>3348733.03</v>
      </c>
      <c r="H203" s="131">
        <f>SUM(E203-G203)</f>
        <v>32651266.969999999</v>
      </c>
      <c r="I203" s="132">
        <f>IF(E203=0,0,+H203/E203)</f>
        <v>0.90697963805555548</v>
      </c>
    </row>
    <row r="204" spans="1:13" ht="13.5" customHeight="1" x14ac:dyDescent="0.2">
      <c r="A204" s="172" t="s">
        <v>462</v>
      </c>
      <c r="B204" s="204" t="s">
        <v>463</v>
      </c>
      <c r="C204" s="128">
        <f>SUM('[7]Presu-Unidades Ejec.-2018'!C204)</f>
        <v>23000000</v>
      </c>
      <c r="D204" s="133"/>
      <c r="E204" s="128">
        <f>+C204+D204</f>
        <v>23000000</v>
      </c>
      <c r="F204" s="130">
        <f>+'[7]Total Programa Mensual'!H204+'[7]Total Programa Mensual'!U204+'[7]Total Programa Mensual'!AH204+'[7]Total Programa Mensual'!AU204+'[7]Total Programa Mensual'!BH204</f>
        <v>196567.66</v>
      </c>
      <c r="G204" s="130">
        <f>SUM('[7]Total Programa Mensual'!C204)</f>
        <v>2485798.52</v>
      </c>
      <c r="H204" s="131">
        <f>SUM(E204-G204)</f>
        <v>20514201.48</v>
      </c>
      <c r="I204" s="132">
        <f>IF(E204=0,0,+H204/E204)</f>
        <v>0.89192180347826089</v>
      </c>
    </row>
    <row r="205" spans="1:13" ht="13.5" customHeight="1" x14ac:dyDescent="0.2">
      <c r="A205" s="145" t="s">
        <v>464</v>
      </c>
      <c r="B205" s="205" t="s">
        <v>465</v>
      </c>
      <c r="C205" s="128">
        <f>SUM('[7]Presu-Unidades Ejec.-2018'!C205)</f>
        <v>22050000</v>
      </c>
      <c r="D205" s="133"/>
      <c r="E205" s="128">
        <f>+C205+D205</f>
        <v>22050000</v>
      </c>
      <c r="F205" s="130">
        <f>+'[7]Total Programa Mensual'!H205+'[7]Total Programa Mensual'!U205+'[7]Total Programa Mensual'!AH205+'[7]Total Programa Mensual'!AU205+'[7]Total Programa Mensual'!BH205</f>
        <v>1747862.88</v>
      </c>
      <c r="G205" s="130">
        <f>SUM('[7]Total Programa Mensual'!C205)</f>
        <v>2734010.67</v>
      </c>
      <c r="H205" s="131">
        <f>SUM(E205-G205)</f>
        <v>19315989.329999998</v>
      </c>
      <c r="I205" s="132">
        <f t="shared" si="55"/>
        <v>0.8760085863945577</v>
      </c>
    </row>
    <row r="206" spans="1:13" ht="12.75" customHeight="1" x14ac:dyDescent="0.2">
      <c r="A206" s="123" t="s">
        <v>466</v>
      </c>
      <c r="B206" s="142" t="s">
        <v>467</v>
      </c>
      <c r="C206" s="136">
        <f t="shared" ref="C206:H206" si="66">SUM(C213+C230+C207)</f>
        <v>739387909.36000013</v>
      </c>
      <c r="D206" s="135">
        <f>+D213+D230+D207</f>
        <v>0</v>
      </c>
      <c r="E206" s="136">
        <f t="shared" si="66"/>
        <v>739387909.36000013</v>
      </c>
      <c r="F206" s="137">
        <f t="shared" si="66"/>
        <v>53641144.439999998</v>
      </c>
      <c r="G206" s="136">
        <f t="shared" si="66"/>
        <v>186804556.31999999</v>
      </c>
      <c r="H206" s="136">
        <f t="shared" si="66"/>
        <v>552583353.03999996</v>
      </c>
      <c r="I206" s="138">
        <f t="shared" si="55"/>
        <v>0.74735243306629862</v>
      </c>
    </row>
    <row r="207" spans="1:13" ht="12.75" customHeight="1" x14ac:dyDescent="0.2">
      <c r="A207" s="197" t="s">
        <v>468</v>
      </c>
      <c r="B207" s="142" t="s">
        <v>469</v>
      </c>
      <c r="C207" s="136">
        <f t="shared" ref="C207:H207" si="67">SUM(C208:C212)</f>
        <v>41074299.439999998</v>
      </c>
      <c r="D207" s="136">
        <f t="shared" si="67"/>
        <v>0</v>
      </c>
      <c r="E207" s="136">
        <f t="shared" si="67"/>
        <v>41074299.439999998</v>
      </c>
      <c r="F207" s="137">
        <f t="shared" si="67"/>
        <v>1901360</v>
      </c>
      <c r="G207" s="136">
        <f t="shared" si="67"/>
        <v>4844200</v>
      </c>
      <c r="H207" s="136">
        <f t="shared" si="67"/>
        <v>36230099.439999998</v>
      </c>
      <c r="I207" s="132">
        <f t="shared" si="55"/>
        <v>0.88206250463075453</v>
      </c>
    </row>
    <row r="208" spans="1:13" s="90" customFormat="1" ht="14.25" customHeight="1" x14ac:dyDescent="0.2">
      <c r="A208" s="206" t="s">
        <v>470</v>
      </c>
      <c r="B208" s="207" t="s">
        <v>471</v>
      </c>
      <c r="C208" s="128">
        <f>SUM('[7]Presu-Unidades Ejec.-2018'!C208)</f>
        <v>29148321.739999998</v>
      </c>
      <c r="D208" s="133"/>
      <c r="E208" s="208">
        <f>+C208+D208</f>
        <v>29148321.739999998</v>
      </c>
      <c r="F208" s="130">
        <f>+'[7]Total Programa Mensual'!H208+'[7]Total Programa Mensual'!U208+'[7]Total Programa Mensual'!AH208+'[7]Total Programa Mensual'!AU208+'[7]Total Programa Mensual'!BH208</f>
        <v>1256100</v>
      </c>
      <c r="G208" s="130">
        <f>SUM('[7]Total Programa Mensual'!C208)</f>
        <v>4198940</v>
      </c>
      <c r="H208" s="130">
        <f>SUM(E208-G208)</f>
        <v>24949381.739999998</v>
      </c>
      <c r="I208" s="209">
        <f t="shared" si="55"/>
        <v>0.85594573720387379</v>
      </c>
      <c r="J208"/>
      <c r="K208"/>
      <c r="L208"/>
      <c r="M208"/>
    </row>
    <row r="209" spans="1:13" s="90" customFormat="1" ht="14.25" customHeight="1" x14ac:dyDescent="0.2">
      <c r="A209" s="206" t="s">
        <v>472</v>
      </c>
      <c r="B209" s="207" t="s">
        <v>473</v>
      </c>
      <c r="C209" s="128">
        <f>SUM('[7]Presu-Unidades Ejec.-2018'!C209)</f>
        <v>3730768.17</v>
      </c>
      <c r="D209" s="133"/>
      <c r="E209" s="208">
        <f>+C209+D209</f>
        <v>3730768.17</v>
      </c>
      <c r="F209" s="130">
        <f>+'[7]Total Programa Mensual'!H209+'[7]Total Programa Mensual'!U209+'[7]Total Programa Mensual'!AH209+'[7]Total Programa Mensual'!AU209+'[7]Total Programa Mensual'!BH209</f>
        <v>0</v>
      </c>
      <c r="G209" s="130">
        <f>SUM('[7]Total Programa Mensual'!C209)</f>
        <v>0</v>
      </c>
      <c r="H209" s="130">
        <f>SUM(E209-G209)</f>
        <v>3730768.17</v>
      </c>
      <c r="I209" s="209">
        <f>IF(E209=0,0,+H209/E209)</f>
        <v>1</v>
      </c>
      <c r="J209"/>
      <c r="K209"/>
      <c r="L209"/>
      <c r="M209"/>
    </row>
    <row r="210" spans="1:13" s="90" customFormat="1" ht="14.25" customHeight="1" x14ac:dyDescent="0.2">
      <c r="A210" s="206" t="s">
        <v>474</v>
      </c>
      <c r="B210" s="207" t="s">
        <v>475</v>
      </c>
      <c r="C210" s="128">
        <f>SUM('[7]Presu-Unidades Ejec.-2018'!C210)</f>
        <v>3037699.73</v>
      </c>
      <c r="D210" s="133"/>
      <c r="E210" s="208">
        <f>+C210+D210</f>
        <v>3037699.73</v>
      </c>
      <c r="F210" s="130">
        <f>+'[7]Total Programa Mensual'!H210+'[7]Total Programa Mensual'!U210+'[7]Total Programa Mensual'!AH210+'[7]Total Programa Mensual'!AU210+'[7]Total Programa Mensual'!BH210</f>
        <v>0</v>
      </c>
      <c r="G210" s="130">
        <f>SUM('[7]Total Programa Mensual'!C210)</f>
        <v>0</v>
      </c>
      <c r="H210" s="130">
        <f>SUM(E210-G210)</f>
        <v>3037699.73</v>
      </c>
      <c r="I210" s="209">
        <f>IF(E210=0,0,+H210/E210)</f>
        <v>1</v>
      </c>
      <c r="J210"/>
      <c r="K210"/>
      <c r="L210"/>
      <c r="M210"/>
    </row>
    <row r="211" spans="1:13" s="90" customFormat="1" ht="14.25" customHeight="1" x14ac:dyDescent="0.2">
      <c r="A211" s="206" t="s">
        <v>476</v>
      </c>
      <c r="B211" s="207" t="s">
        <v>477</v>
      </c>
      <c r="C211" s="128">
        <f>SUM('[7]Presu-Unidades Ejec.-2018'!C211)</f>
        <v>2463003.92</v>
      </c>
      <c r="D211" s="129"/>
      <c r="E211" s="208">
        <f>+C211+D211</f>
        <v>2463003.92</v>
      </c>
      <c r="F211" s="130">
        <f>+'[7]Total Programa Mensual'!H211+'[7]Total Programa Mensual'!U211+'[7]Total Programa Mensual'!AH211+'[7]Total Programa Mensual'!AU211+'[7]Total Programa Mensual'!BH211</f>
        <v>0</v>
      </c>
      <c r="G211" s="130">
        <f>SUM('[7]Total Programa Mensual'!C211)</f>
        <v>0</v>
      </c>
      <c r="H211" s="130">
        <f>SUM(E211-G211)</f>
        <v>2463003.92</v>
      </c>
      <c r="I211" s="209">
        <f>IF(E211=0,0,+H211/E211)</f>
        <v>1</v>
      </c>
      <c r="J211"/>
      <c r="K211"/>
      <c r="L211"/>
      <c r="M211"/>
    </row>
    <row r="212" spans="1:13" s="90" customFormat="1" ht="14.25" customHeight="1" x14ac:dyDescent="0.2">
      <c r="A212" s="206" t="s">
        <v>478</v>
      </c>
      <c r="B212" s="207" t="s">
        <v>479</v>
      </c>
      <c r="C212" s="128">
        <f>SUM('[7]Presu-Unidades Ejec.-2018'!C212)</f>
        <v>2694505.88</v>
      </c>
      <c r="D212" s="129"/>
      <c r="E212" s="208">
        <f>+C212+D212</f>
        <v>2694505.88</v>
      </c>
      <c r="F212" s="130">
        <f>+'[7]Total Programa Mensual'!H212+'[7]Total Programa Mensual'!U212+'[7]Total Programa Mensual'!AH212+'[7]Total Programa Mensual'!AU212+'[7]Total Programa Mensual'!BH212</f>
        <v>645260</v>
      </c>
      <c r="G212" s="130">
        <f>SUM('[7]Total Programa Mensual'!C212)</f>
        <v>645260</v>
      </c>
      <c r="H212" s="130">
        <f>SUM(E212-G212)</f>
        <v>2049245.88</v>
      </c>
      <c r="I212" s="209">
        <f>IF(E212=0,0,+H212/E212)</f>
        <v>0.76052752202567098</v>
      </c>
      <c r="J212"/>
      <c r="K212"/>
      <c r="L212"/>
      <c r="M212"/>
    </row>
    <row r="213" spans="1:13" s="87" customFormat="1" ht="12.75" customHeight="1" x14ac:dyDescent="0.2">
      <c r="A213" s="197" t="s">
        <v>480</v>
      </c>
      <c r="B213" s="210" t="s">
        <v>481</v>
      </c>
      <c r="C213" s="136">
        <f t="shared" ref="C213:H213" si="68">SUM(C214:C229)</f>
        <v>697433609.9200002</v>
      </c>
      <c r="D213" s="136">
        <f t="shared" si="68"/>
        <v>0</v>
      </c>
      <c r="E213" s="136">
        <f t="shared" si="68"/>
        <v>697433609.9200002</v>
      </c>
      <c r="F213" s="137">
        <f t="shared" si="68"/>
        <v>51739784.439999998</v>
      </c>
      <c r="G213" s="137">
        <f t="shared" si="68"/>
        <v>181960356.31999999</v>
      </c>
      <c r="H213" s="136">
        <f t="shared" si="68"/>
        <v>515473253.60000002</v>
      </c>
      <c r="I213" s="138">
        <f t="shared" ref="I213:I276" si="69">IF(E213=0,0,+H213/E213)</f>
        <v>0.73910010396420078</v>
      </c>
      <c r="J213"/>
      <c r="K213"/>
      <c r="L213"/>
      <c r="M213"/>
    </row>
    <row r="214" spans="1:13" ht="14.25" customHeight="1" x14ac:dyDescent="0.2">
      <c r="A214" s="211" t="s">
        <v>482</v>
      </c>
      <c r="B214" s="200" t="s">
        <v>483</v>
      </c>
      <c r="C214" s="128">
        <f>SUM('[7]Presu-Unidades Ejec.-2018'!C214)</f>
        <v>106905343.17</v>
      </c>
      <c r="D214" s="133"/>
      <c r="E214" s="128">
        <f>+C214+D214</f>
        <v>106905343.17</v>
      </c>
      <c r="F214" s="130">
        <f>+'[7]Total Programa Mensual'!H214+'[7]Total Programa Mensual'!U214+'[7]Total Programa Mensual'!AH214+'[7]Total Programa Mensual'!AU214+'[7]Total Programa Mensual'!BH214</f>
        <v>6040006.3200000003</v>
      </c>
      <c r="G214" s="130">
        <f>SUM('[7]Total Programa Mensual'!C214)</f>
        <v>22970115.670000002</v>
      </c>
      <c r="H214" s="131">
        <f t="shared" ref="H214:H225" si="70">SUM(E214-G214)</f>
        <v>83935227.5</v>
      </c>
      <c r="I214" s="132">
        <f t="shared" si="69"/>
        <v>0.78513594373413953</v>
      </c>
    </row>
    <row r="215" spans="1:13" ht="14.25" customHeight="1" x14ac:dyDescent="0.2">
      <c r="A215" s="211" t="s">
        <v>484</v>
      </c>
      <c r="B215" s="200" t="s">
        <v>485</v>
      </c>
      <c r="C215" s="128">
        <f>SUM('[7]Presu-Unidades Ejec.-2018'!C215)</f>
        <v>197864641.77000001</v>
      </c>
      <c r="D215" s="133"/>
      <c r="E215" s="212">
        <f>+C215+D215</f>
        <v>197864641.77000001</v>
      </c>
      <c r="F215" s="130">
        <f>+'[7]Total Programa Mensual'!H215+'[7]Total Programa Mensual'!U215+'[7]Total Programa Mensual'!AH215+'[7]Total Programa Mensual'!AU215+'[7]Total Programa Mensual'!BH215</f>
        <v>12913720</v>
      </c>
      <c r="G215" s="130">
        <f>SUM('[7]Total Programa Mensual'!C215)</f>
        <v>50777213.869999997</v>
      </c>
      <c r="H215" s="131">
        <f t="shared" si="70"/>
        <v>147087427.90000001</v>
      </c>
      <c r="I215" s="132">
        <f t="shared" si="69"/>
        <v>0.7433739883196312</v>
      </c>
    </row>
    <row r="216" spans="1:13" ht="14.25" customHeight="1" x14ac:dyDescent="0.2">
      <c r="A216" s="211" t="s">
        <v>486</v>
      </c>
      <c r="B216" s="213" t="s">
        <v>487</v>
      </c>
      <c r="C216" s="128">
        <f>SUM('[7]Presu-Unidades Ejec.-2018'!C216)</f>
        <v>175042343.47999999</v>
      </c>
      <c r="D216" s="133"/>
      <c r="E216" s="128">
        <f>+C216+D216</f>
        <v>175042343.47999999</v>
      </c>
      <c r="F216" s="130">
        <f>+'[7]Total Programa Mensual'!H216+'[7]Total Programa Mensual'!U216+'[7]Total Programa Mensual'!AH216+'[7]Total Programa Mensual'!AU216+'[7]Total Programa Mensual'!BH216</f>
        <v>13313073.75</v>
      </c>
      <c r="G216" s="130">
        <f>SUM('[7]Total Programa Mensual'!C216)</f>
        <v>55626013.609999999</v>
      </c>
      <c r="H216" s="131">
        <f t="shared" si="70"/>
        <v>119416329.86999999</v>
      </c>
      <c r="I216" s="132">
        <f t="shared" si="69"/>
        <v>0.68221395746820701</v>
      </c>
    </row>
    <row r="217" spans="1:13" ht="14.25" customHeight="1" x14ac:dyDescent="0.2">
      <c r="A217" s="211" t="s">
        <v>488</v>
      </c>
      <c r="B217" s="200" t="s">
        <v>489</v>
      </c>
      <c r="C217" s="128">
        <f>SUM('[7]Presu-Unidades Ejec.-2018'!C217)</f>
        <v>93183810.060000002</v>
      </c>
      <c r="D217" s="133"/>
      <c r="E217" s="128">
        <f>+C217+D217</f>
        <v>93183810.060000002</v>
      </c>
      <c r="F217" s="130">
        <f>+'[7]Total Programa Mensual'!H217+'[7]Total Programa Mensual'!U217+'[7]Total Programa Mensual'!AH217+'[7]Total Programa Mensual'!AU217+'[7]Total Programa Mensual'!BH217</f>
        <v>10859080</v>
      </c>
      <c r="G217" s="130">
        <f>SUM('[7]Total Programa Mensual'!C217)</f>
        <v>22693931.940000001</v>
      </c>
      <c r="H217" s="131">
        <f t="shared" si="70"/>
        <v>70489878.120000005</v>
      </c>
      <c r="I217" s="132">
        <f t="shared" si="69"/>
        <v>0.75646057050696225</v>
      </c>
    </row>
    <row r="218" spans="1:13" ht="14.25" hidden="1" customHeight="1" x14ac:dyDescent="0.2">
      <c r="A218" s="211" t="s">
        <v>490</v>
      </c>
      <c r="B218" s="213" t="s">
        <v>491</v>
      </c>
      <c r="C218" s="128">
        <f>SUM('[7]Presu-Unidades Ejec.-2018'!C218)</f>
        <v>0</v>
      </c>
      <c r="D218" s="133"/>
      <c r="E218" s="128">
        <f>+C218+D218</f>
        <v>0</v>
      </c>
      <c r="F218" s="130">
        <f>+'[7]Total Programa Mensual'!H218+'[7]Total Programa Mensual'!U218+'[7]Total Programa Mensual'!AH218+'[7]Total Programa Mensual'!AU218+'[7]Total Programa Mensual'!BH218</f>
        <v>0</v>
      </c>
      <c r="G218" s="130">
        <f>SUM('[7]Total Programa Mensual'!C218)</f>
        <v>0</v>
      </c>
      <c r="H218" s="131">
        <f t="shared" si="70"/>
        <v>0</v>
      </c>
      <c r="I218" s="132">
        <f t="shared" si="69"/>
        <v>0</v>
      </c>
    </row>
    <row r="219" spans="1:13" ht="14.25" customHeight="1" x14ac:dyDescent="0.2">
      <c r="A219" s="211" t="s">
        <v>492</v>
      </c>
      <c r="B219" s="213" t="s">
        <v>493</v>
      </c>
      <c r="C219" s="128">
        <f>SUM('[7]Presu-Unidades Ejec.-2018'!C219)</f>
        <v>6565470.1900000004</v>
      </c>
      <c r="D219" s="133"/>
      <c r="E219" s="128">
        <f t="shared" ref="E219:E224" si="71">+C219+D219</f>
        <v>6565470.1900000004</v>
      </c>
      <c r="F219" s="130">
        <f>+'[7]Total Programa Mensual'!H219+'[7]Total Programa Mensual'!U219+'[7]Total Programa Mensual'!AH219+'[7]Total Programa Mensual'!AU219+'[7]Total Programa Mensual'!BH219</f>
        <v>238860</v>
      </c>
      <c r="G219" s="130">
        <f>SUM('[7]Total Programa Mensual'!C219)</f>
        <v>1870340</v>
      </c>
      <c r="H219" s="131">
        <f t="shared" si="70"/>
        <v>4695130.1900000004</v>
      </c>
      <c r="I219" s="132">
        <f t="shared" si="69"/>
        <v>0.71512474417312066</v>
      </c>
    </row>
    <row r="220" spans="1:13" ht="14.25" hidden="1" customHeight="1" x14ac:dyDescent="0.2">
      <c r="A220" s="211" t="s">
        <v>494</v>
      </c>
      <c r="B220" s="214" t="s">
        <v>495</v>
      </c>
      <c r="C220" s="128">
        <f>SUM('[7]Presu-Unidades Ejec.-2018'!C220)</f>
        <v>0</v>
      </c>
      <c r="D220" s="133"/>
      <c r="E220" s="128">
        <f t="shared" si="71"/>
        <v>0</v>
      </c>
      <c r="F220" s="130">
        <f>+'[7]Total Programa Mensual'!H220+'[7]Total Programa Mensual'!U220+'[7]Total Programa Mensual'!AH220+'[7]Total Programa Mensual'!AU220+'[7]Total Programa Mensual'!BH220</f>
        <v>0</v>
      </c>
      <c r="G220" s="130">
        <f>SUM('[7]Total Programa Mensual'!C220)</f>
        <v>0</v>
      </c>
      <c r="H220" s="131">
        <f t="shared" si="70"/>
        <v>0</v>
      </c>
      <c r="I220" s="132">
        <f t="shared" si="69"/>
        <v>0</v>
      </c>
    </row>
    <row r="221" spans="1:13" ht="14.25" customHeight="1" x14ac:dyDescent="0.2">
      <c r="A221" s="211" t="s">
        <v>496</v>
      </c>
      <c r="B221" s="214" t="s">
        <v>497</v>
      </c>
      <c r="C221" s="128">
        <f>SUM('[7]Presu-Unidades Ejec.-2018'!C221)</f>
        <v>44464312.700000003</v>
      </c>
      <c r="D221" s="133"/>
      <c r="E221" s="128">
        <f t="shared" si="71"/>
        <v>44464312.700000003</v>
      </c>
      <c r="F221" s="130">
        <f>+'[7]Total Programa Mensual'!H221+'[7]Total Programa Mensual'!U221+'[7]Total Programa Mensual'!AH221+'[7]Total Programa Mensual'!AU221+'[7]Total Programa Mensual'!BH221</f>
        <v>2633684.37</v>
      </c>
      <c r="G221" s="130">
        <f>SUM('[7]Total Programa Mensual'!C221)</f>
        <v>12475241.23</v>
      </c>
      <c r="H221" s="131">
        <f t="shared" si="70"/>
        <v>31989071.470000003</v>
      </c>
      <c r="I221" s="132">
        <f t="shared" si="69"/>
        <v>0.71943249602956305</v>
      </c>
    </row>
    <row r="222" spans="1:13" ht="14.25" customHeight="1" x14ac:dyDescent="0.2">
      <c r="A222" s="211" t="s">
        <v>498</v>
      </c>
      <c r="B222" s="214" t="s">
        <v>499</v>
      </c>
      <c r="C222" s="128">
        <f>SUM('[7]Presu-Unidades Ejec.-2018'!C222)</f>
        <v>41413656.350000001</v>
      </c>
      <c r="D222" s="133"/>
      <c r="E222" s="128">
        <f t="shared" si="71"/>
        <v>41413656.350000001</v>
      </c>
      <c r="F222" s="130">
        <f>+'[7]Total Programa Mensual'!H222+'[7]Total Programa Mensual'!U222+'[7]Total Programa Mensual'!AH222+'[7]Total Programa Mensual'!AU222+'[7]Total Programa Mensual'!BH222</f>
        <v>5741360</v>
      </c>
      <c r="G222" s="130">
        <f>SUM('[7]Total Programa Mensual'!C222)</f>
        <v>14703880</v>
      </c>
      <c r="H222" s="131">
        <f t="shared" si="70"/>
        <v>26709776.350000001</v>
      </c>
      <c r="I222" s="132">
        <f t="shared" si="69"/>
        <v>0.64495093416208349</v>
      </c>
    </row>
    <row r="223" spans="1:13" ht="14.25" customHeight="1" x14ac:dyDescent="0.2">
      <c r="A223" s="215" t="s">
        <v>500</v>
      </c>
      <c r="B223" s="216" t="s">
        <v>501</v>
      </c>
      <c r="C223" s="128">
        <f>SUM('[7]Presu-Unidades Ejec.-2018'!C223)</f>
        <v>16896920.559999999</v>
      </c>
      <c r="D223" s="133"/>
      <c r="E223" s="128">
        <f t="shared" si="71"/>
        <v>16896920.559999999</v>
      </c>
      <c r="F223" s="130">
        <f>+'[7]Total Programa Mensual'!H223+'[7]Total Programa Mensual'!U223+'[7]Total Programa Mensual'!AH223+'[7]Total Programa Mensual'!AU223+'[7]Total Programa Mensual'!BH223</f>
        <v>0</v>
      </c>
      <c r="G223" s="130">
        <f>SUM('[7]Total Programa Mensual'!C223)</f>
        <v>676260</v>
      </c>
      <c r="H223" s="131">
        <f t="shared" si="70"/>
        <v>16220660.559999999</v>
      </c>
      <c r="I223" s="132">
        <f t="shared" si="69"/>
        <v>0.95997732263706637</v>
      </c>
    </row>
    <row r="224" spans="1:13" ht="14.25" hidden="1" customHeight="1" x14ac:dyDescent="0.2">
      <c r="A224" s="215" t="s">
        <v>502</v>
      </c>
      <c r="B224" s="216" t="s">
        <v>503</v>
      </c>
      <c r="C224" s="128">
        <f>SUM('[7]Presu-Unidades Ejec.-2018'!C224)</f>
        <v>0</v>
      </c>
      <c r="D224" s="133"/>
      <c r="E224" s="128">
        <f t="shared" si="71"/>
        <v>0</v>
      </c>
      <c r="F224" s="130">
        <f>+'[7]Total Programa Mensual'!H224+'[7]Total Programa Mensual'!U224+'[7]Total Programa Mensual'!AH224+'[7]Total Programa Mensual'!AU224+'[7]Total Programa Mensual'!BH224</f>
        <v>0</v>
      </c>
      <c r="G224" s="130">
        <f>SUM('[7]Total Programa Mensual'!C224)</f>
        <v>0</v>
      </c>
      <c r="H224" s="131">
        <f t="shared" si="70"/>
        <v>0</v>
      </c>
      <c r="I224" s="132">
        <f t="shared" si="69"/>
        <v>0</v>
      </c>
    </row>
    <row r="225" spans="1:13" ht="14.25" customHeight="1" x14ac:dyDescent="0.2">
      <c r="A225" s="215" t="s">
        <v>504</v>
      </c>
      <c r="B225" s="216" t="s">
        <v>505</v>
      </c>
      <c r="C225" s="128">
        <f>SUM('[7]Presu-Unidades Ejec.-2018'!C225)</f>
        <v>2934437.84</v>
      </c>
      <c r="D225" s="133"/>
      <c r="E225" s="128">
        <f>+C225+D225</f>
        <v>2934437.84</v>
      </c>
      <c r="F225" s="130">
        <f>+'[7]Total Programa Mensual'!H225+'[7]Total Programa Mensual'!U225+'[7]Total Programa Mensual'!AH225+'[7]Total Programa Mensual'!AU225+'[7]Total Programa Mensual'!BH225</f>
        <v>0</v>
      </c>
      <c r="G225" s="130">
        <f>SUM('[7]Total Programa Mensual'!C225)</f>
        <v>0</v>
      </c>
      <c r="H225" s="131">
        <f t="shared" si="70"/>
        <v>2934437.84</v>
      </c>
      <c r="I225" s="132">
        <f t="shared" si="69"/>
        <v>1</v>
      </c>
    </row>
    <row r="226" spans="1:13" ht="14.25" customHeight="1" x14ac:dyDescent="0.2">
      <c r="A226" s="215" t="s">
        <v>506</v>
      </c>
      <c r="B226" s="216" t="s">
        <v>507</v>
      </c>
      <c r="C226" s="128">
        <f>SUM('[7]Presu-Unidades Ejec.-2018'!C226)</f>
        <v>3946030.97</v>
      </c>
      <c r="D226" s="133"/>
      <c r="E226" s="128">
        <f>+C226+D226</f>
        <v>3946030.97</v>
      </c>
      <c r="F226" s="130">
        <f>+'[7]Total Programa Mensual'!H226+'[7]Total Programa Mensual'!U226+'[7]Total Programa Mensual'!AH226+'[7]Total Programa Mensual'!AU226+'[7]Total Programa Mensual'!BH226</f>
        <v>0</v>
      </c>
      <c r="G226" s="130">
        <f>SUM('[7]Total Programa Mensual'!C226)</f>
        <v>167360</v>
      </c>
      <c r="H226" s="131">
        <f>SUM(E226-G226)</f>
        <v>3778670.97</v>
      </c>
      <c r="I226" s="132">
        <f t="shared" si="69"/>
        <v>0.95758776317966909</v>
      </c>
    </row>
    <row r="227" spans="1:13" ht="14.25" customHeight="1" x14ac:dyDescent="0.2">
      <c r="A227" s="215" t="s">
        <v>508</v>
      </c>
      <c r="B227" s="216" t="s">
        <v>509</v>
      </c>
      <c r="C227" s="128">
        <f>SUM('[7]Presu-Unidades Ejec.-2018'!C227)</f>
        <v>0</v>
      </c>
      <c r="D227" s="129"/>
      <c r="E227" s="128">
        <f>+C227+D227</f>
        <v>0</v>
      </c>
      <c r="F227" s="130">
        <f>+'[7]Total Programa Mensual'!H227+'[7]Total Programa Mensual'!U227+'[7]Total Programa Mensual'!AH227+'[7]Total Programa Mensual'!AU227+'[7]Total Programa Mensual'!BH227</f>
        <v>0</v>
      </c>
      <c r="G227" s="130">
        <f>SUM('[7]Total Programa Mensual'!C227)</f>
        <v>0</v>
      </c>
      <c r="H227" s="131">
        <f>SUM(E227-G227)</f>
        <v>0</v>
      </c>
      <c r="I227" s="132">
        <f t="shared" si="69"/>
        <v>0</v>
      </c>
    </row>
    <row r="228" spans="1:13" ht="14.25" customHeight="1" x14ac:dyDescent="0.2">
      <c r="A228" s="215" t="s">
        <v>510</v>
      </c>
      <c r="B228" s="216" t="s">
        <v>511</v>
      </c>
      <c r="C228" s="128">
        <f>SUM('[7]Presu-Unidades Ejec.-2018'!C228)</f>
        <v>3446887.25</v>
      </c>
      <c r="D228" s="129"/>
      <c r="E228" s="128">
        <f>+C228+D228</f>
        <v>3446887.25</v>
      </c>
      <c r="F228" s="130">
        <f>+'[7]Total Programa Mensual'!H228+'[7]Total Programa Mensual'!U228+'[7]Total Programa Mensual'!AH228+'[7]Total Programa Mensual'!AU228+'[7]Total Programa Mensual'!BH228</f>
        <v>0</v>
      </c>
      <c r="G228" s="130">
        <f>SUM('[7]Total Programa Mensual'!C228)</f>
        <v>0</v>
      </c>
      <c r="H228" s="131">
        <f>SUM(E228-G228)</f>
        <v>3446887.25</v>
      </c>
      <c r="I228" s="132">
        <f t="shared" si="69"/>
        <v>1</v>
      </c>
    </row>
    <row r="229" spans="1:13" ht="14.25" customHeight="1" x14ac:dyDescent="0.2">
      <c r="A229" s="215" t="s">
        <v>512</v>
      </c>
      <c r="B229" s="216" t="s">
        <v>513</v>
      </c>
      <c r="C229" s="128">
        <f>SUM('[7]Presu-Unidades Ejec.-2018'!C229)</f>
        <v>4769755.58</v>
      </c>
      <c r="D229" s="129"/>
      <c r="E229" s="128">
        <f>+C229+D229</f>
        <v>4769755.58</v>
      </c>
      <c r="F229" s="130">
        <f>+'[7]Total Programa Mensual'!H229+'[7]Total Programa Mensual'!U229+'[7]Total Programa Mensual'!AH229+'[7]Total Programa Mensual'!AU229+'[7]Total Programa Mensual'!BH229</f>
        <v>0</v>
      </c>
      <c r="G229" s="130">
        <f>SUM('[7]Total Programa Mensual'!C229)</f>
        <v>0</v>
      </c>
      <c r="H229" s="131">
        <f>SUM(E229-G229)</f>
        <v>4769755.58</v>
      </c>
      <c r="I229" s="132">
        <f t="shared" si="69"/>
        <v>1</v>
      </c>
    </row>
    <row r="230" spans="1:13" s="87" customFormat="1" ht="14.25" customHeight="1" x14ac:dyDescent="0.2">
      <c r="A230" s="217" t="s">
        <v>514</v>
      </c>
      <c r="B230" s="218" t="s">
        <v>515</v>
      </c>
      <c r="C230" s="136">
        <f t="shared" ref="C230:H230" si="72">SUM(C231)</f>
        <v>880000</v>
      </c>
      <c r="D230" s="135">
        <f>+D231</f>
        <v>0</v>
      </c>
      <c r="E230" s="136">
        <f t="shared" si="72"/>
        <v>880000</v>
      </c>
      <c r="F230" s="137">
        <f t="shared" si="72"/>
        <v>0</v>
      </c>
      <c r="G230" s="137">
        <f t="shared" si="72"/>
        <v>0</v>
      </c>
      <c r="H230" s="136">
        <f t="shared" si="72"/>
        <v>880000</v>
      </c>
      <c r="I230" s="138">
        <f t="shared" si="69"/>
        <v>1</v>
      </c>
      <c r="J230"/>
      <c r="K230"/>
      <c r="L230"/>
      <c r="M230"/>
    </row>
    <row r="231" spans="1:13" s="171" customFormat="1" ht="14.25" customHeight="1" x14ac:dyDescent="0.2">
      <c r="A231" s="219" t="s">
        <v>516</v>
      </c>
      <c r="B231" s="220" t="s">
        <v>517</v>
      </c>
      <c r="C231" s="128">
        <f>SUM('[7]Presu-Unidades Ejec.-2018'!C231)</f>
        <v>880000</v>
      </c>
      <c r="D231" s="133"/>
      <c r="E231" s="128">
        <f>+C231+D231</f>
        <v>880000</v>
      </c>
      <c r="F231" s="130">
        <f>+'[7]Total Programa Mensual'!H231+'[7]Total Programa Mensual'!U231+'[7]Total Programa Mensual'!AH231+'[7]Total Programa Mensual'!AU231+'[7]Total Programa Mensual'!BH231</f>
        <v>0</v>
      </c>
      <c r="G231" s="130">
        <f>SUM('[7]Total Programa Mensual'!C231)</f>
        <v>0</v>
      </c>
      <c r="H231" s="169">
        <f>SUM(E231-G231)</f>
        <v>880000</v>
      </c>
      <c r="I231" s="170">
        <f t="shared" si="69"/>
        <v>1</v>
      </c>
      <c r="J231"/>
      <c r="K231"/>
      <c r="L231"/>
      <c r="M231"/>
    </row>
    <row r="232" spans="1:13" s="87" customFormat="1" ht="14.25" customHeight="1" x14ac:dyDescent="0.2">
      <c r="A232" s="106">
        <v>6.05</v>
      </c>
      <c r="B232" s="87" t="s">
        <v>518</v>
      </c>
      <c r="C232" s="136">
        <f t="shared" ref="C232:H232" si="73">+C233</f>
        <v>1902497145.6699998</v>
      </c>
      <c r="D232" s="135">
        <f t="shared" si="73"/>
        <v>0</v>
      </c>
      <c r="E232" s="136">
        <f t="shared" si="73"/>
        <v>1902497145.6699998</v>
      </c>
      <c r="F232" s="137">
        <f t="shared" si="73"/>
        <v>60664067.420000002</v>
      </c>
      <c r="G232" s="137">
        <f t="shared" si="73"/>
        <v>443633655.5</v>
      </c>
      <c r="H232" s="136">
        <f t="shared" si="73"/>
        <v>1458863490.1699998</v>
      </c>
      <c r="I232" s="138">
        <f t="shared" si="69"/>
        <v>0.76681507433023444</v>
      </c>
      <c r="J232"/>
      <c r="K232"/>
      <c r="L232"/>
      <c r="M232"/>
    </row>
    <row r="233" spans="1:13" s="87" customFormat="1" ht="14.25" customHeight="1" x14ac:dyDescent="0.2">
      <c r="A233" s="197" t="s">
        <v>519</v>
      </c>
      <c r="B233" s="87" t="s">
        <v>518</v>
      </c>
      <c r="C233" s="136">
        <f t="shared" ref="C233:H233" si="74">SUM(C234:C242)</f>
        <v>1902497145.6699998</v>
      </c>
      <c r="D233" s="135">
        <f t="shared" si="74"/>
        <v>0</v>
      </c>
      <c r="E233" s="136">
        <f>SUM(E234:E242)</f>
        <v>1902497145.6699998</v>
      </c>
      <c r="F233" s="137">
        <f>SUM(F234:F242)</f>
        <v>60664067.420000002</v>
      </c>
      <c r="G233" s="137">
        <f>SUM(G234:G242)</f>
        <v>443633655.5</v>
      </c>
      <c r="H233" s="136">
        <f t="shared" si="74"/>
        <v>1458863490.1699998</v>
      </c>
      <c r="I233" s="138">
        <f t="shared" si="69"/>
        <v>0.76681507433023444</v>
      </c>
      <c r="J233"/>
      <c r="K233"/>
      <c r="L233"/>
      <c r="M233"/>
    </row>
    <row r="234" spans="1:13" ht="14.25" customHeight="1" x14ac:dyDescent="0.2">
      <c r="A234" s="211" t="s">
        <v>520</v>
      </c>
      <c r="B234" s="221" t="s">
        <v>521</v>
      </c>
      <c r="C234" s="128">
        <f>SUM('[7]Presu-Unidades Ejec.-2018'!C234)</f>
        <v>844395314.92999995</v>
      </c>
      <c r="D234" s="133"/>
      <c r="E234" s="128">
        <f t="shared" ref="E234:E242" si="75">+C234+D234</f>
        <v>844395314.92999995</v>
      </c>
      <c r="F234" s="130">
        <f>+'[7]Total Programa Mensual'!H234+'[7]Total Programa Mensual'!U234+'[7]Total Programa Mensual'!AH234+'[7]Total Programa Mensual'!AU234+'[7]Total Programa Mensual'!BH234</f>
        <v>21971114.449999999</v>
      </c>
      <c r="G234" s="130">
        <f>SUM('[7]Total Programa Mensual'!C234)</f>
        <v>275677807.5</v>
      </c>
      <c r="H234" s="131">
        <f t="shared" ref="H234:H242" si="76">SUM(E234-G234)</f>
        <v>568717507.42999995</v>
      </c>
      <c r="I234" s="132">
        <f t="shared" si="69"/>
        <v>0.67352044400808453</v>
      </c>
    </row>
    <row r="235" spans="1:13" ht="14.25" customHeight="1" x14ac:dyDescent="0.2">
      <c r="A235" s="211" t="s">
        <v>522</v>
      </c>
      <c r="B235" s="198" t="s">
        <v>523</v>
      </c>
      <c r="C235" s="128">
        <f>SUM('[7]Presu-Unidades Ejec.-2018'!C235)</f>
        <v>453014388.44999999</v>
      </c>
      <c r="D235" s="133"/>
      <c r="E235" s="128">
        <f t="shared" si="75"/>
        <v>453014388.44999999</v>
      </c>
      <c r="F235" s="130">
        <f>+'[7]Total Programa Mensual'!H235+'[7]Total Programa Mensual'!U235+'[7]Total Programa Mensual'!AH235+'[7]Total Programa Mensual'!AU235+'[7]Total Programa Mensual'!BH235</f>
        <v>25503104.109999999</v>
      </c>
      <c r="G235" s="130">
        <f>SUM('[7]Total Programa Mensual'!C235)</f>
        <v>105364812.84999999</v>
      </c>
      <c r="H235" s="131">
        <f t="shared" si="76"/>
        <v>347649575.60000002</v>
      </c>
      <c r="I235" s="132">
        <f t="shared" si="69"/>
        <v>0.76741398168277108</v>
      </c>
    </row>
    <row r="236" spans="1:13" ht="14.25" hidden="1" customHeight="1" x14ac:dyDescent="0.2">
      <c r="A236" s="211" t="s">
        <v>524</v>
      </c>
      <c r="B236" s="213" t="s">
        <v>525</v>
      </c>
      <c r="C236" s="128">
        <f>SUM('[7]Presu-Unidades Ejec.-2018'!C236)</f>
        <v>0</v>
      </c>
      <c r="D236" s="133"/>
      <c r="E236" s="128">
        <f t="shared" si="75"/>
        <v>0</v>
      </c>
      <c r="F236" s="130">
        <f>+'[7]Total Programa Mensual'!H236+'[7]Total Programa Mensual'!U236+'[7]Total Programa Mensual'!AH236+'[7]Total Programa Mensual'!AU236+'[7]Total Programa Mensual'!BH236</f>
        <v>0</v>
      </c>
      <c r="G236" s="130">
        <f>SUM('[7]Total Programa Mensual'!C236)</f>
        <v>0</v>
      </c>
      <c r="H236" s="131">
        <f t="shared" si="76"/>
        <v>0</v>
      </c>
      <c r="I236" s="132">
        <f t="shared" si="69"/>
        <v>0</v>
      </c>
    </row>
    <row r="237" spans="1:13" ht="14.25" customHeight="1" x14ac:dyDescent="0.2">
      <c r="A237" s="211" t="s">
        <v>526</v>
      </c>
      <c r="B237" s="195" t="s">
        <v>527</v>
      </c>
      <c r="C237" s="128">
        <f>SUM('[7]Presu-Unidades Ejec.-2018'!C237)</f>
        <v>531257407.61000001</v>
      </c>
      <c r="D237" s="133"/>
      <c r="E237" s="128">
        <f t="shared" si="75"/>
        <v>531257407.61000001</v>
      </c>
      <c r="F237" s="130">
        <f>+'[7]Total Programa Mensual'!H237+'[7]Total Programa Mensual'!U237+'[7]Total Programa Mensual'!AH237+'[7]Total Programa Mensual'!AU237+'[7]Total Programa Mensual'!BH237</f>
        <v>10135194.24</v>
      </c>
      <c r="G237" s="130">
        <f>SUM('[7]Total Programa Mensual'!C237)</f>
        <v>51603955.75</v>
      </c>
      <c r="H237" s="131">
        <f t="shared" si="76"/>
        <v>479653451.86000001</v>
      </c>
      <c r="I237" s="132">
        <f t="shared" si="69"/>
        <v>0.90286449654950907</v>
      </c>
    </row>
    <row r="238" spans="1:13" ht="14.25" customHeight="1" x14ac:dyDescent="0.2">
      <c r="A238" s="219" t="s">
        <v>528</v>
      </c>
      <c r="B238" s="222" t="s">
        <v>529</v>
      </c>
      <c r="C238" s="128">
        <f>SUM('[7]Presu-Unidades Ejec.-2018'!C238)</f>
        <v>60430034.68</v>
      </c>
      <c r="D238" s="133"/>
      <c r="E238" s="128">
        <f>+C238+D238</f>
        <v>60430034.68</v>
      </c>
      <c r="F238" s="130">
        <f>+'[7]Total Programa Mensual'!H238+'[7]Total Programa Mensual'!U238+'[7]Total Programa Mensual'!AH238+'[7]Total Programa Mensual'!AU238+'[7]Total Programa Mensual'!BH238</f>
        <v>3054654.62</v>
      </c>
      <c r="G238" s="130">
        <f>SUM('[7]Total Programa Mensual'!C238)</f>
        <v>7987079.4000000004</v>
      </c>
      <c r="H238" s="131">
        <f>SUM(E238-G238)</f>
        <v>52442955.280000001</v>
      </c>
      <c r="I238" s="132">
        <f t="shared" si="69"/>
        <v>0.86782930967531924</v>
      </c>
    </row>
    <row r="239" spans="1:13" ht="14.25" customHeight="1" x14ac:dyDescent="0.2">
      <c r="A239" s="211" t="s">
        <v>530</v>
      </c>
      <c r="B239" s="213" t="s">
        <v>531</v>
      </c>
      <c r="C239" s="128">
        <f>SUM('[7]Presu-Unidades Ejec.-2018'!C239)</f>
        <v>13400000</v>
      </c>
      <c r="D239" s="133"/>
      <c r="E239" s="128">
        <f>+C239+D239</f>
        <v>13400000</v>
      </c>
      <c r="F239" s="130">
        <f>+'[7]Total Programa Mensual'!H239+'[7]Total Programa Mensual'!U239+'[7]Total Programa Mensual'!AH239+'[7]Total Programa Mensual'!AU239+'[7]Total Programa Mensual'!BH239</f>
        <v>0</v>
      </c>
      <c r="G239" s="130">
        <f>SUM('[7]Total Programa Mensual'!C239)</f>
        <v>3000000</v>
      </c>
      <c r="H239" s="131">
        <f>SUM(E239-G239)</f>
        <v>10400000</v>
      </c>
      <c r="I239" s="132">
        <f t="shared" si="69"/>
        <v>0.77611940298507465</v>
      </c>
    </row>
    <row r="240" spans="1:13" ht="14.25" hidden="1" customHeight="1" x14ac:dyDescent="0.2">
      <c r="A240" s="223" t="s">
        <v>532</v>
      </c>
      <c r="B240" s="224" t="s">
        <v>533</v>
      </c>
      <c r="C240" s="128">
        <f>SUM('[7]Presu-Unidades Ejec.-2018'!C240)</f>
        <v>0</v>
      </c>
      <c r="D240" s="133"/>
      <c r="E240" s="128">
        <f>+C240+D240</f>
        <v>0</v>
      </c>
      <c r="F240" s="130">
        <f>SUM('[7]Total Programa Mensual'!E240+'[7]Total Programa Mensual'!R240+'[7]Total Programa Mensual'!AE240+'[7]Total Programa Mensual'!AR240+'[7]Total Programa Mensual'!BE240)</f>
        <v>0</v>
      </c>
      <c r="G240" s="130">
        <f>SUM('[7]Total Programa Mensual'!C240)</f>
        <v>0</v>
      </c>
      <c r="H240" s="131">
        <f>SUM(E240-G240)</f>
        <v>0</v>
      </c>
      <c r="I240" s="132">
        <f t="shared" si="69"/>
        <v>0</v>
      </c>
    </row>
    <row r="241" spans="1:13" ht="14.25" hidden="1" customHeight="1" x14ac:dyDescent="0.2">
      <c r="A241" s="223" t="s">
        <v>534</v>
      </c>
      <c r="B241" s="224" t="s">
        <v>535</v>
      </c>
      <c r="C241" s="128">
        <f>SUM('[7]Presu-Unidades Ejec.-2018'!C241)</f>
        <v>0</v>
      </c>
      <c r="D241" s="133"/>
      <c r="E241" s="128">
        <f t="shared" si="75"/>
        <v>0</v>
      </c>
      <c r="F241" s="130">
        <f>SUM('[7]Total Programa Mensual'!E241+'[7]Total Programa Mensual'!R241+'[7]Total Programa Mensual'!AE241+'[7]Total Programa Mensual'!AR241+'[7]Total Programa Mensual'!BE241)</f>
        <v>0</v>
      </c>
      <c r="G241" s="130">
        <f>SUM('[7]Total Programa Mensual'!C241)</f>
        <v>0</v>
      </c>
      <c r="H241" s="131">
        <f t="shared" si="76"/>
        <v>0</v>
      </c>
      <c r="I241" s="132">
        <f>IF(E241=0,0,+H241/E241)</f>
        <v>0</v>
      </c>
    </row>
    <row r="242" spans="1:13" ht="15" hidden="1" customHeight="1" x14ac:dyDescent="0.2">
      <c r="A242" s="223" t="s">
        <v>536</v>
      </c>
      <c r="B242" s="225" t="s">
        <v>537</v>
      </c>
      <c r="C242" s="128">
        <f>SUM('[7]Presu-Unidades Ejec.-2018'!C242)</f>
        <v>0</v>
      </c>
      <c r="D242" s="133"/>
      <c r="E242" s="128">
        <f t="shared" si="75"/>
        <v>0</v>
      </c>
      <c r="F242" s="130">
        <f>SUM('[7]Total Programa Mensual'!E242+'[7]Total Programa Mensual'!R242+'[7]Total Programa Mensual'!AE242+'[7]Total Programa Mensual'!AR242+'[7]Total Programa Mensual'!BE242)</f>
        <v>0</v>
      </c>
      <c r="G242" s="130">
        <f>SUM('[7]Total Programa Mensual'!C242)</f>
        <v>0</v>
      </c>
      <c r="H242" s="131">
        <f t="shared" si="76"/>
        <v>0</v>
      </c>
      <c r="I242" s="132">
        <f t="shared" si="69"/>
        <v>0</v>
      </c>
    </row>
    <row r="243" spans="1:13" ht="12" customHeight="1" x14ac:dyDescent="0.2">
      <c r="A243" s="123" t="s">
        <v>538</v>
      </c>
      <c r="B243" s="142" t="s">
        <v>539</v>
      </c>
      <c r="C243" s="136">
        <f t="shared" ref="C243:H243" si="77">SUM(C244:C245)</f>
        <v>110250000</v>
      </c>
      <c r="D243" s="135">
        <f>SUM(D244:D245)</f>
        <v>0</v>
      </c>
      <c r="E243" s="136">
        <f t="shared" si="77"/>
        <v>110250000</v>
      </c>
      <c r="F243" s="137">
        <f t="shared" si="77"/>
        <v>0</v>
      </c>
      <c r="G243" s="137">
        <f t="shared" si="77"/>
        <v>0</v>
      </c>
      <c r="H243" s="136">
        <f t="shared" si="77"/>
        <v>110250000</v>
      </c>
      <c r="I243" s="138">
        <f t="shared" si="69"/>
        <v>1</v>
      </c>
    </row>
    <row r="244" spans="1:13" x14ac:dyDescent="0.2">
      <c r="A244" s="226" t="s">
        <v>540</v>
      </c>
      <c r="B244" s="227" t="s">
        <v>541</v>
      </c>
      <c r="C244" s="162">
        <f>SUM('[7]Presu-Unidades Ejec.-2018'!C244)</f>
        <v>110250000</v>
      </c>
      <c r="D244" s="228"/>
      <c r="E244" s="162">
        <f>+C244+D244</f>
        <v>110250000</v>
      </c>
      <c r="F244" s="130">
        <f>+'[7]Total Programa Mensual'!H244+'[7]Total Programa Mensual'!U244+'[7]Total Programa Mensual'!AH244+'[7]Total Programa Mensual'!AU244+'[7]Total Programa Mensual'!BH244</f>
        <v>0</v>
      </c>
      <c r="G244" s="162">
        <f>SUM('[7]Total Programa Mensual'!C244)</f>
        <v>0</v>
      </c>
      <c r="H244" s="162">
        <f>SUM(E244-G244)</f>
        <v>110250000</v>
      </c>
      <c r="I244" s="154">
        <f t="shared" si="69"/>
        <v>1</v>
      </c>
    </row>
    <row r="245" spans="1:13" ht="15" hidden="1" customHeight="1" x14ac:dyDescent="0.2">
      <c r="A245" s="226" t="s">
        <v>542</v>
      </c>
      <c r="B245" s="227" t="s">
        <v>543</v>
      </c>
      <c r="C245" s="229"/>
      <c r="D245" s="133"/>
      <c r="E245" s="162">
        <f>+C245+D245</f>
        <v>0</v>
      </c>
      <c r="F245" s="130">
        <f>SUM('[7]Total Programa Mensual'!E245+'[7]Total Programa Mensual'!R245+'[7]Total Programa Mensual'!AE245+'[7]Total Programa Mensual'!AR245+'[7]Total Programa Mensual'!BE245)</f>
        <v>0</v>
      </c>
      <c r="G245" s="130">
        <f>SUM('[7]Total Programa Mensual'!C245)</f>
        <v>0</v>
      </c>
      <c r="H245" s="153">
        <f>SUM(E245-G245)</f>
        <v>0</v>
      </c>
      <c r="I245" s="154">
        <f>IF(E245=0,0,+H245/E245)</f>
        <v>0</v>
      </c>
    </row>
    <row r="246" spans="1:13" s="87" customFormat="1" x14ac:dyDescent="0.2">
      <c r="A246" s="230" t="s">
        <v>544</v>
      </c>
      <c r="B246" s="231" t="s">
        <v>66</v>
      </c>
      <c r="C246" s="175">
        <f t="shared" ref="C246:H246" si="78">SUM(C247+C256+C280)</f>
        <v>118973915612.58</v>
      </c>
      <c r="D246" s="176">
        <f t="shared" si="78"/>
        <v>0</v>
      </c>
      <c r="E246" s="175">
        <f t="shared" si="78"/>
        <v>118973915612.58</v>
      </c>
      <c r="F246" s="177">
        <f>SUM(F247+F256+F280)</f>
        <v>7737961751.460001</v>
      </c>
      <c r="G246" s="177">
        <f t="shared" si="78"/>
        <v>32459320574.019997</v>
      </c>
      <c r="H246" s="175">
        <f t="shared" si="78"/>
        <v>86514595038.559998</v>
      </c>
      <c r="I246" s="122">
        <f t="shared" si="69"/>
        <v>0.72717279744142638</v>
      </c>
      <c r="J246"/>
      <c r="K246"/>
      <c r="L246"/>
      <c r="M246"/>
    </row>
    <row r="247" spans="1:13" s="87" customFormat="1" ht="15" customHeight="1" x14ac:dyDescent="0.2">
      <c r="A247" s="232">
        <v>7.01</v>
      </c>
      <c r="B247" s="233" t="s">
        <v>545</v>
      </c>
      <c r="C247" s="120">
        <f t="shared" ref="C247:H247" si="79">+C248+C250</f>
        <v>14735357853.549999</v>
      </c>
      <c r="D247" s="135">
        <f t="shared" si="79"/>
        <v>0</v>
      </c>
      <c r="E247" s="120">
        <f t="shared" si="79"/>
        <v>14735357853.549999</v>
      </c>
      <c r="F247" s="121">
        <f t="shared" si="79"/>
        <v>377686353.13</v>
      </c>
      <c r="G247" s="120">
        <f t="shared" si="79"/>
        <v>1095320252.9000001</v>
      </c>
      <c r="H247" s="120">
        <f t="shared" si="79"/>
        <v>13640037600.650002</v>
      </c>
      <c r="I247" s="158">
        <f t="shared" si="69"/>
        <v>0.92566721054310086</v>
      </c>
      <c r="J247"/>
      <c r="K247"/>
      <c r="L247"/>
      <c r="M247"/>
    </row>
    <row r="248" spans="1:13" s="87" customFormat="1" ht="15" hidden="1" customHeight="1" x14ac:dyDescent="0.2">
      <c r="A248" s="197" t="s">
        <v>546</v>
      </c>
      <c r="B248" s="196" t="s">
        <v>433</v>
      </c>
      <c r="C248" s="136">
        <f t="shared" ref="C248:H248" si="80">SUM(C249)</f>
        <v>0</v>
      </c>
      <c r="D248" s="135">
        <f>SUM(D249)</f>
        <v>0</v>
      </c>
      <c r="E248" s="136">
        <f t="shared" si="80"/>
        <v>0</v>
      </c>
      <c r="F248" s="137">
        <f t="shared" si="80"/>
        <v>0</v>
      </c>
      <c r="G248" s="137">
        <f t="shared" si="80"/>
        <v>0</v>
      </c>
      <c r="H248" s="136">
        <f t="shared" si="80"/>
        <v>0</v>
      </c>
      <c r="I248" s="138">
        <f>IF(E248=0,0,+H248/E248)</f>
        <v>0</v>
      </c>
      <c r="J248"/>
      <c r="K248"/>
      <c r="L248"/>
      <c r="M248"/>
    </row>
    <row r="249" spans="1:13" s="87" customFormat="1" ht="15" hidden="1" customHeight="1" x14ac:dyDescent="0.2">
      <c r="A249" s="185" t="s">
        <v>547</v>
      </c>
      <c r="B249" s="186" t="s">
        <v>548</v>
      </c>
      <c r="C249" s="128">
        <f>SUM('[7]Presu-Unidades Ejec.-2018'!C249)</f>
        <v>0</v>
      </c>
      <c r="D249" s="133"/>
      <c r="E249" s="128">
        <f>+C249+D249</f>
        <v>0</v>
      </c>
      <c r="F249" s="130">
        <f>SUM('[7]Total Programa Mensual'!E249+'[7]Total Programa Mensual'!R249+'[7]Total Programa Mensual'!AE249+'[7]Total Programa Mensual'!AR249+'[7]Total Programa Mensual'!BE249)</f>
        <v>0</v>
      </c>
      <c r="G249" s="130">
        <f>SUM('[7]Total Programa Mensual'!C249)</f>
        <v>0</v>
      </c>
      <c r="H249" s="169">
        <f>SUM(E249-G249)</f>
        <v>0</v>
      </c>
      <c r="I249" s="170">
        <f>IF(E249=0,0,+H249/E249)</f>
        <v>0</v>
      </c>
      <c r="J249"/>
      <c r="K249"/>
      <c r="L249"/>
      <c r="M249"/>
    </row>
    <row r="250" spans="1:13" ht="15" customHeight="1" x14ac:dyDescent="0.2">
      <c r="A250" s="197" t="s">
        <v>549</v>
      </c>
      <c r="B250" s="196" t="s">
        <v>437</v>
      </c>
      <c r="C250" s="136">
        <f t="shared" ref="C250:H250" si="81">SUM(C251:C255)</f>
        <v>14735357853.549999</v>
      </c>
      <c r="D250" s="135">
        <f>SUM(D251:D255)</f>
        <v>0</v>
      </c>
      <c r="E250" s="136">
        <f t="shared" si="81"/>
        <v>14735357853.549999</v>
      </c>
      <c r="F250" s="137">
        <f t="shared" si="81"/>
        <v>377686353.13</v>
      </c>
      <c r="G250" s="137">
        <f t="shared" si="81"/>
        <v>1095320252.9000001</v>
      </c>
      <c r="H250" s="136">
        <f t="shared" si="81"/>
        <v>13640037600.650002</v>
      </c>
      <c r="I250" s="138">
        <f t="shared" si="69"/>
        <v>0.92566721054310086</v>
      </c>
    </row>
    <row r="251" spans="1:13" ht="15" hidden="1" customHeight="1" x14ac:dyDescent="0.2">
      <c r="A251" s="185" t="s">
        <v>550</v>
      </c>
      <c r="B251" s="186" t="s">
        <v>439</v>
      </c>
      <c r="C251" s="128">
        <f>SUM('[7]Presu-Unidades Ejec.-2018'!C251)</f>
        <v>0</v>
      </c>
      <c r="D251" s="133"/>
      <c r="E251" s="128">
        <f>+C251+D251</f>
        <v>0</v>
      </c>
      <c r="F251" s="130">
        <f>SUM('[7]Total Programa Mensual'!E251+'[7]Total Programa Mensual'!R251+'[7]Total Programa Mensual'!AE251+'[7]Total Programa Mensual'!AR251+'[7]Total Programa Mensual'!BE251)</f>
        <v>0</v>
      </c>
      <c r="G251" s="130">
        <f>SUM('[7]Total Programa Mensual'!C251)</f>
        <v>0</v>
      </c>
      <c r="H251" s="128">
        <f>SUM(E251-G251)</f>
        <v>0</v>
      </c>
      <c r="I251" s="132">
        <f t="shared" si="69"/>
        <v>0</v>
      </c>
    </row>
    <row r="252" spans="1:13" ht="15" customHeight="1" x14ac:dyDescent="0.2">
      <c r="A252" s="160" t="s">
        <v>551</v>
      </c>
      <c r="B252" s="161" t="s">
        <v>441</v>
      </c>
      <c r="C252" s="162">
        <f>SUM('[7]Presu-Unidades Ejec.-2018'!C252)</f>
        <v>2421085808.6799998</v>
      </c>
      <c r="D252" s="228"/>
      <c r="E252" s="162">
        <f>+C252+D252</f>
        <v>2421085808.6799998</v>
      </c>
      <c r="F252" s="152">
        <f>+'[7]Total Programa Mensual'!H252+'[7]Total Programa Mensual'!U252+'[7]Total Programa Mensual'!AH252+'[7]Total Programa Mensual'!AU252+'[7]Total Programa Mensual'!BH252</f>
        <v>231654593.34</v>
      </c>
      <c r="G252" s="152">
        <f>SUM('[7]Total Programa Mensual'!C252)</f>
        <v>545051110.69000006</v>
      </c>
      <c r="H252" s="162">
        <f>SUM(E252-G252)</f>
        <v>1876034697.9899998</v>
      </c>
      <c r="I252" s="154">
        <f t="shared" si="69"/>
        <v>0.77487327845386555</v>
      </c>
    </row>
    <row r="253" spans="1:13" ht="15" customHeight="1" x14ac:dyDescent="0.2">
      <c r="A253" s="185" t="s">
        <v>552</v>
      </c>
      <c r="B253" s="186" t="s">
        <v>443</v>
      </c>
      <c r="C253" s="128">
        <f>SUM('[7]Presu-Unidades Ejec.-2018'!C253)</f>
        <v>144441198.06999999</v>
      </c>
      <c r="D253" s="133"/>
      <c r="E253" s="128">
        <f>+C253+D253</f>
        <v>144441198.06999999</v>
      </c>
      <c r="F253" s="130">
        <f>+'[7]Total Programa Mensual'!H253+'[7]Total Programa Mensual'!U253+'[7]Total Programa Mensual'!AH253+'[7]Total Programa Mensual'!AU253+'[7]Total Programa Mensual'!BH253</f>
        <v>6500000</v>
      </c>
      <c r="G253" s="130">
        <f>SUM('[7]Total Programa Mensual'!C253)</f>
        <v>12106000</v>
      </c>
      <c r="H253" s="128">
        <f>SUM(E253-G253)</f>
        <v>132335198.06999999</v>
      </c>
      <c r="I253" s="132">
        <f t="shared" si="69"/>
        <v>0.91618734708823779</v>
      </c>
    </row>
    <row r="254" spans="1:13" ht="15" customHeight="1" x14ac:dyDescent="0.2">
      <c r="A254" s="185" t="s">
        <v>553</v>
      </c>
      <c r="B254" s="186" t="s">
        <v>445</v>
      </c>
      <c r="C254" s="128">
        <f>SUM('[7]Presu-Unidades Ejec.-2018'!C254)</f>
        <v>7884928436.6400003</v>
      </c>
      <c r="D254" s="133"/>
      <c r="E254" s="131">
        <f>+C254+D254</f>
        <v>7884928436.6400003</v>
      </c>
      <c r="F254" s="130">
        <f>+'[7]Total Programa Mensual'!H254+'[7]Total Programa Mensual'!U254+'[7]Total Programa Mensual'!AH254+'[7]Total Programa Mensual'!AU254+'[7]Total Programa Mensual'!BH254</f>
        <v>15041000</v>
      </c>
      <c r="G254" s="130">
        <f>SUM('[7]Total Programa Mensual'!C254)</f>
        <v>85093820</v>
      </c>
      <c r="H254" s="131">
        <f>SUM(E254-G254)</f>
        <v>7799834616.6400003</v>
      </c>
      <c r="I254" s="132">
        <f>IF(E254=0,0,+H254/E254)</f>
        <v>0.98920804155880693</v>
      </c>
    </row>
    <row r="255" spans="1:13" s="86" customFormat="1" ht="15" customHeight="1" x14ac:dyDescent="0.2">
      <c r="A255" s="185" t="s">
        <v>554</v>
      </c>
      <c r="B255" s="186" t="s">
        <v>447</v>
      </c>
      <c r="C255" s="128">
        <f>SUM('[7]Presu-Unidades Ejec.-2018'!C255)</f>
        <v>4284902410.1599998</v>
      </c>
      <c r="D255" s="133"/>
      <c r="E255" s="131">
        <f>+C255+D255</f>
        <v>4284902410.1599998</v>
      </c>
      <c r="F255" s="130">
        <f>+'[7]Total Programa Mensual'!H255+'[7]Total Programa Mensual'!U255+'[7]Total Programa Mensual'!AH255+'[7]Total Programa Mensual'!AU255+'[7]Total Programa Mensual'!BH255</f>
        <v>124490759.79000001</v>
      </c>
      <c r="G255" s="130">
        <f>SUM('[7]Total Programa Mensual'!C255)</f>
        <v>453069322.20999998</v>
      </c>
      <c r="H255" s="131">
        <f>SUM(E255-G255)</f>
        <v>3831833087.9499998</v>
      </c>
      <c r="I255" s="132">
        <f t="shared" si="69"/>
        <v>0.89426379440154335</v>
      </c>
      <c r="J255"/>
      <c r="K255"/>
      <c r="L255"/>
      <c r="M255"/>
    </row>
    <row r="256" spans="1:13" s="87" customFormat="1" ht="15" customHeight="1" x14ac:dyDescent="0.2">
      <c r="A256" s="106">
        <v>7.03</v>
      </c>
      <c r="B256" s="218" t="s">
        <v>555</v>
      </c>
      <c r="C256" s="136">
        <f t="shared" ref="C256:H256" si="82">C263+C257</f>
        <v>35667347120.360001</v>
      </c>
      <c r="D256" s="135">
        <f>+D257+D263</f>
        <v>0</v>
      </c>
      <c r="E256" s="136">
        <f t="shared" si="82"/>
        <v>35667347120.360001</v>
      </c>
      <c r="F256" s="137">
        <f t="shared" si="82"/>
        <v>2974849616.9900002</v>
      </c>
      <c r="G256" s="136">
        <f t="shared" si="82"/>
        <v>10360556782.380001</v>
      </c>
      <c r="H256" s="136">
        <f t="shared" si="82"/>
        <v>25306790337.980003</v>
      </c>
      <c r="I256" s="138">
        <f t="shared" si="69"/>
        <v>0.70952264132742637</v>
      </c>
      <c r="J256"/>
      <c r="K256"/>
      <c r="L256"/>
      <c r="M256"/>
    </row>
    <row r="257" spans="1:13" s="87" customFormat="1" ht="15" customHeight="1" x14ac:dyDescent="0.2">
      <c r="A257" s="197" t="s">
        <v>556</v>
      </c>
      <c r="B257" s="218" t="s">
        <v>469</v>
      </c>
      <c r="C257" s="136">
        <f t="shared" ref="C257:H257" si="83">SUM(C258:C262)</f>
        <v>2088693238.47</v>
      </c>
      <c r="D257" s="135">
        <f t="shared" si="83"/>
        <v>0</v>
      </c>
      <c r="E257" s="136">
        <f t="shared" si="83"/>
        <v>2088693238.47</v>
      </c>
      <c r="F257" s="137">
        <f t="shared" si="83"/>
        <v>101539550</v>
      </c>
      <c r="G257" s="136">
        <f t="shared" si="83"/>
        <v>248681550</v>
      </c>
      <c r="H257" s="136">
        <f t="shared" si="83"/>
        <v>1840011688.47</v>
      </c>
      <c r="I257" s="138">
        <f t="shared" si="69"/>
        <v>0.88093917028133673</v>
      </c>
      <c r="J257"/>
      <c r="K257"/>
      <c r="L257"/>
      <c r="M257"/>
    </row>
    <row r="258" spans="1:13" s="90" customFormat="1" ht="15" customHeight="1" x14ac:dyDescent="0.2">
      <c r="A258" s="234" t="s">
        <v>557</v>
      </c>
      <c r="B258" s="235" t="s">
        <v>558</v>
      </c>
      <c r="C258" s="128">
        <f>SUM('[7]Presu-Unidades Ejec.-2018'!C258)</f>
        <v>1458471656.96</v>
      </c>
      <c r="D258" s="133"/>
      <c r="E258" s="208">
        <f>+C258+D258</f>
        <v>1458471656.96</v>
      </c>
      <c r="F258" s="130">
        <f>+'[7]Total Programa Mensual'!H258+'[7]Total Programa Mensual'!U258+'[7]Total Programa Mensual'!AH258+'[7]Total Programa Mensual'!AU258+'[7]Total Programa Mensual'!BH258</f>
        <v>69276550</v>
      </c>
      <c r="G258" s="130">
        <f>SUM('[7]Total Programa Mensual'!C258)</f>
        <v>216418550</v>
      </c>
      <c r="H258" s="130">
        <f>SUM(E258-G258)</f>
        <v>1242053106.96</v>
      </c>
      <c r="I258" s="209">
        <f t="shared" si="69"/>
        <v>0.85161278317118816</v>
      </c>
      <c r="J258"/>
      <c r="K258"/>
      <c r="L258"/>
      <c r="M258"/>
    </row>
    <row r="259" spans="1:13" s="90" customFormat="1" ht="15" customHeight="1" x14ac:dyDescent="0.2">
      <c r="A259" s="234" t="s">
        <v>559</v>
      </c>
      <c r="B259" s="235" t="s">
        <v>473</v>
      </c>
      <c r="C259" s="128">
        <f>SUM('[7]Presu-Unidades Ejec.-2018'!C259)</f>
        <v>194017959.02000001</v>
      </c>
      <c r="D259" s="133"/>
      <c r="E259" s="208">
        <f>+C259+D259</f>
        <v>194017959.02000001</v>
      </c>
      <c r="F259" s="130">
        <f>+'[7]Total Programa Mensual'!H259+'[7]Total Programa Mensual'!U259+'[7]Total Programa Mensual'!AH259+'[7]Total Programa Mensual'!AU259+'[7]Total Programa Mensual'!BH259</f>
        <v>0</v>
      </c>
      <c r="G259" s="130">
        <f>SUM('[7]Total Programa Mensual'!C259)</f>
        <v>0</v>
      </c>
      <c r="H259" s="130">
        <f>SUM(E259-G259)</f>
        <v>194017959.02000001</v>
      </c>
      <c r="I259" s="209">
        <f t="shared" si="69"/>
        <v>1</v>
      </c>
      <c r="J259"/>
      <c r="K259"/>
      <c r="L259"/>
      <c r="M259"/>
    </row>
    <row r="260" spans="1:13" s="90" customFormat="1" ht="15" customHeight="1" x14ac:dyDescent="0.2">
      <c r="A260" s="234" t="s">
        <v>560</v>
      </c>
      <c r="B260" s="235" t="s">
        <v>475</v>
      </c>
      <c r="C260" s="128">
        <f>SUM('[7]Presu-Unidades Ejec.-2018'!C260)</f>
        <v>160203622.49000001</v>
      </c>
      <c r="D260" s="133"/>
      <c r="E260" s="208">
        <f>+C260+D260</f>
        <v>160203622.49000001</v>
      </c>
      <c r="F260" s="130">
        <f>+'[7]Total Programa Mensual'!H260+'[7]Total Programa Mensual'!U260+'[7]Total Programa Mensual'!AH260+'[7]Total Programa Mensual'!AU260+'[7]Total Programa Mensual'!BH260</f>
        <v>0</v>
      </c>
      <c r="G260" s="130">
        <f>SUM('[7]Total Programa Mensual'!C260)</f>
        <v>0</v>
      </c>
      <c r="H260" s="130">
        <f>SUM(E260-G260)</f>
        <v>160203622.49000001</v>
      </c>
      <c r="I260" s="209">
        <f t="shared" si="69"/>
        <v>1</v>
      </c>
      <c r="J260"/>
      <c r="K260"/>
      <c r="L260"/>
      <c r="M260"/>
    </row>
    <row r="261" spans="1:13" s="90" customFormat="1" ht="15" customHeight="1" x14ac:dyDescent="0.2">
      <c r="A261" s="234" t="s">
        <v>561</v>
      </c>
      <c r="B261" s="235" t="s">
        <v>477</v>
      </c>
      <c r="C261" s="128">
        <f>SUM('[7]Presu-Unidades Ejec.-2018'!C261)</f>
        <v>132400000</v>
      </c>
      <c r="D261" s="129"/>
      <c r="E261" s="208">
        <f>+C261+D261</f>
        <v>132400000</v>
      </c>
      <c r="F261" s="130">
        <f>+'[7]Total Programa Mensual'!H261+'[7]Total Programa Mensual'!U261+'[7]Total Programa Mensual'!AH261+'[7]Total Programa Mensual'!AU261+'[7]Total Programa Mensual'!BH261</f>
        <v>32263000</v>
      </c>
      <c r="G261" s="130">
        <f>SUM('[7]Total Programa Mensual'!C261)</f>
        <v>32263000</v>
      </c>
      <c r="H261" s="130">
        <f>SUM(E261-G261)</f>
        <v>100137000</v>
      </c>
      <c r="I261" s="209">
        <f t="shared" si="69"/>
        <v>0.75632175226586107</v>
      </c>
      <c r="J261"/>
      <c r="K261"/>
      <c r="L261"/>
      <c r="M261"/>
    </row>
    <row r="262" spans="1:13" s="90" customFormat="1" ht="15" customHeight="1" x14ac:dyDescent="0.2">
      <c r="A262" s="234" t="s">
        <v>562</v>
      </c>
      <c r="B262" s="235" t="s">
        <v>479</v>
      </c>
      <c r="C262" s="128">
        <f>SUM('[7]Presu-Unidades Ejec.-2018'!C262)</f>
        <v>143600000</v>
      </c>
      <c r="D262" s="129"/>
      <c r="E262" s="208">
        <f>+C262+D262</f>
        <v>143600000</v>
      </c>
      <c r="F262" s="130">
        <f>+'[7]Total Programa Mensual'!H262+'[7]Total Programa Mensual'!U262+'[7]Total Programa Mensual'!AH262+'[7]Total Programa Mensual'!AU262+'[7]Total Programa Mensual'!BH262</f>
        <v>0</v>
      </c>
      <c r="G262" s="130">
        <f>SUM('[7]Total Programa Mensual'!C262)</f>
        <v>0</v>
      </c>
      <c r="H262" s="130">
        <f>SUM(E262-G262)</f>
        <v>143600000</v>
      </c>
      <c r="I262" s="209">
        <f t="shared" si="69"/>
        <v>1</v>
      </c>
      <c r="J262"/>
      <c r="K262"/>
      <c r="L262"/>
      <c r="M262"/>
    </row>
    <row r="263" spans="1:13" ht="15" customHeight="1" x14ac:dyDescent="0.2">
      <c r="A263" s="197" t="s">
        <v>563</v>
      </c>
      <c r="B263" s="218" t="s">
        <v>481</v>
      </c>
      <c r="C263" s="136">
        <f t="shared" ref="C263:H263" si="84">SUM(C264:C279)</f>
        <v>33578653881.890003</v>
      </c>
      <c r="D263" s="136">
        <f t="shared" si="84"/>
        <v>0</v>
      </c>
      <c r="E263" s="136">
        <f t="shared" si="84"/>
        <v>33578653881.890003</v>
      </c>
      <c r="F263" s="137">
        <f t="shared" si="84"/>
        <v>2873310066.9900002</v>
      </c>
      <c r="G263" s="137">
        <f t="shared" si="84"/>
        <v>10111875232.380001</v>
      </c>
      <c r="H263" s="136">
        <f t="shared" si="84"/>
        <v>23466778649.510002</v>
      </c>
      <c r="I263" s="138">
        <f t="shared" si="69"/>
        <v>0.69886001779738871</v>
      </c>
    </row>
    <row r="264" spans="1:13" ht="15" customHeight="1" x14ac:dyDescent="0.2">
      <c r="A264" s="211" t="s">
        <v>564</v>
      </c>
      <c r="B264" s="186" t="s">
        <v>483</v>
      </c>
      <c r="C264" s="128">
        <f>SUM('[7]Presu-Unidades Ejec.-2018'!C264)</f>
        <v>5249739448.9700003</v>
      </c>
      <c r="D264" s="133"/>
      <c r="E264" s="128">
        <f t="shared" ref="E264:E279" si="85">+C264+D264</f>
        <v>5249739448.9700003</v>
      </c>
      <c r="F264" s="130">
        <f>+'[7]Total Programa Mensual'!H264+'[7]Total Programa Mensual'!U264+'[7]Total Programa Mensual'!AH264+'[7]Total Programa Mensual'!AU264+'[7]Total Programa Mensual'!BH264</f>
        <v>588321160.59000003</v>
      </c>
      <c r="G264" s="130">
        <f>SUM('[7]Total Programa Mensual'!C264)</f>
        <v>2136991421.6600001</v>
      </c>
      <c r="H264" s="131">
        <f>SUM(E264-G264)</f>
        <v>3112748027.3100004</v>
      </c>
      <c r="I264" s="132">
        <f t="shared" si="69"/>
        <v>0.59293381272869117</v>
      </c>
    </row>
    <row r="265" spans="1:13" ht="15" customHeight="1" x14ac:dyDescent="0.2">
      <c r="A265" s="211" t="s">
        <v>565</v>
      </c>
      <c r="B265" s="200" t="s">
        <v>485</v>
      </c>
      <c r="C265" s="128">
        <f>SUM('[7]Presu-Unidades Ejec.-2018'!C265)</f>
        <v>8029217226.3900003</v>
      </c>
      <c r="D265" s="133"/>
      <c r="E265" s="128">
        <f t="shared" si="85"/>
        <v>8029217226.3900003</v>
      </c>
      <c r="F265" s="130">
        <f>+'[7]Total Programa Mensual'!H265+'[7]Total Programa Mensual'!U265+'[7]Total Programa Mensual'!AH265+'[7]Total Programa Mensual'!AU265+'[7]Total Programa Mensual'!BH265</f>
        <v>645686000</v>
      </c>
      <c r="G265" s="130">
        <f>SUM('[7]Total Programa Mensual'!C265)</f>
        <v>2524925982.3699999</v>
      </c>
      <c r="H265" s="131">
        <f t="shared" ref="H265:H276" si="86">SUM(E265-G265)</f>
        <v>5504291244.0200005</v>
      </c>
      <c r="I265" s="132">
        <f t="shared" si="69"/>
        <v>0.68553273486346733</v>
      </c>
    </row>
    <row r="266" spans="1:13" s="86" customFormat="1" ht="15" customHeight="1" x14ac:dyDescent="0.2">
      <c r="A266" s="211" t="s">
        <v>566</v>
      </c>
      <c r="B266" s="214" t="s">
        <v>487</v>
      </c>
      <c r="C266" s="128">
        <f>SUM('[7]Presu-Unidades Ejec.-2018'!C266)</f>
        <v>9219222727.1200008</v>
      </c>
      <c r="D266" s="133"/>
      <c r="E266" s="128">
        <f t="shared" si="85"/>
        <v>9219222727.1200008</v>
      </c>
      <c r="F266" s="130">
        <f>+'[7]Total Programa Mensual'!H266+'[7]Total Programa Mensual'!U266+'[7]Total Programa Mensual'!AH266+'[7]Total Programa Mensual'!AU266+'[7]Total Programa Mensual'!BH266</f>
        <v>665653687.66999996</v>
      </c>
      <c r="G266" s="130">
        <f>SUM('[7]Total Programa Mensual'!C266)</f>
        <v>2823515069.1500001</v>
      </c>
      <c r="H266" s="131">
        <f t="shared" si="86"/>
        <v>6395707657.9700012</v>
      </c>
      <c r="I266" s="132">
        <f t="shared" si="69"/>
        <v>0.69373610414638076</v>
      </c>
      <c r="J266"/>
      <c r="K266"/>
      <c r="L266"/>
      <c r="M266"/>
    </row>
    <row r="267" spans="1:13" ht="15" customHeight="1" x14ac:dyDescent="0.2">
      <c r="A267" s="211" t="s">
        <v>567</v>
      </c>
      <c r="B267" s="214" t="s">
        <v>489</v>
      </c>
      <c r="C267" s="128">
        <f>SUM('[7]Presu-Unidades Ejec.-2018'!C267)</f>
        <v>4682957792.54</v>
      </c>
      <c r="D267" s="133"/>
      <c r="E267" s="128">
        <f t="shared" si="85"/>
        <v>4682957792.54</v>
      </c>
      <c r="F267" s="130">
        <f>+'[7]Total Programa Mensual'!H267+'[7]Total Programa Mensual'!U267+'[7]Total Programa Mensual'!AH267+'[7]Total Programa Mensual'!AU267+'[7]Total Programa Mensual'!BH267</f>
        <v>542954000</v>
      </c>
      <c r="G267" s="130">
        <f>SUM('[7]Total Programa Mensual'!C267)</f>
        <v>1134696597.04</v>
      </c>
      <c r="H267" s="131">
        <f t="shared" si="86"/>
        <v>3548261195.5</v>
      </c>
      <c r="I267" s="132">
        <f t="shared" si="69"/>
        <v>0.75769659960472346</v>
      </c>
    </row>
    <row r="268" spans="1:13" ht="15" hidden="1" customHeight="1" x14ac:dyDescent="0.2">
      <c r="A268" s="211" t="s">
        <v>568</v>
      </c>
      <c r="B268" s="213" t="s">
        <v>491</v>
      </c>
      <c r="C268" s="128">
        <f>SUM('[7]Presu-Unidades Ejec.-2018'!C268)</f>
        <v>0</v>
      </c>
      <c r="D268" s="133"/>
      <c r="E268" s="128">
        <f t="shared" si="85"/>
        <v>0</v>
      </c>
      <c r="F268" s="130">
        <f>+'[7]Total Programa Mensual'!H268+'[7]Total Programa Mensual'!U268+'[7]Total Programa Mensual'!AH268+'[7]Total Programa Mensual'!AU268+'[7]Total Programa Mensual'!BH268</f>
        <v>0</v>
      </c>
      <c r="G268" s="130">
        <f>SUM('[7]Total Programa Mensual'!C268)</f>
        <v>0</v>
      </c>
      <c r="H268" s="131">
        <f t="shared" si="86"/>
        <v>0</v>
      </c>
      <c r="I268" s="132">
        <f t="shared" si="69"/>
        <v>0</v>
      </c>
    </row>
    <row r="269" spans="1:13" ht="15" customHeight="1" x14ac:dyDescent="0.2">
      <c r="A269" s="211" t="s">
        <v>569</v>
      </c>
      <c r="B269" s="213" t="s">
        <v>493</v>
      </c>
      <c r="C269" s="128">
        <f>SUM('[7]Presu-Unidades Ejec.-2018'!C269)</f>
        <v>343875659.88</v>
      </c>
      <c r="D269" s="133"/>
      <c r="E269" s="128">
        <f t="shared" si="85"/>
        <v>343875659.88</v>
      </c>
      <c r="F269" s="130">
        <f>+'[7]Total Programa Mensual'!H269+'[7]Total Programa Mensual'!U269+'[7]Total Programa Mensual'!AH269+'[7]Total Programa Mensual'!AU269+'[7]Total Programa Mensual'!BH269</f>
        <v>11943000</v>
      </c>
      <c r="G269" s="130">
        <f>SUM('[7]Total Programa Mensual'!C269)</f>
        <v>93517000</v>
      </c>
      <c r="H269" s="131">
        <f t="shared" si="86"/>
        <v>250358659.88</v>
      </c>
      <c r="I269" s="132">
        <f t="shared" si="69"/>
        <v>0.72804995842789799</v>
      </c>
    </row>
    <row r="270" spans="1:13" ht="15" hidden="1" customHeight="1" x14ac:dyDescent="0.2">
      <c r="A270" s="211" t="s">
        <v>570</v>
      </c>
      <c r="B270" s="213" t="s">
        <v>495</v>
      </c>
      <c r="C270" s="128">
        <f>SUM('[7]Presu-Unidades Ejec.-2018'!C270)</f>
        <v>0</v>
      </c>
      <c r="D270" s="133"/>
      <c r="E270" s="128">
        <f t="shared" si="85"/>
        <v>0</v>
      </c>
      <c r="F270" s="130">
        <f>+'[7]Total Programa Mensual'!H270+'[7]Total Programa Mensual'!U270+'[7]Total Programa Mensual'!AH270+'[7]Total Programa Mensual'!AU270+'[7]Total Programa Mensual'!BH270</f>
        <v>0</v>
      </c>
      <c r="G270" s="130">
        <f>SUM('[7]Total Programa Mensual'!C270)</f>
        <v>0</v>
      </c>
      <c r="H270" s="131">
        <f t="shared" si="86"/>
        <v>0</v>
      </c>
      <c r="I270" s="132">
        <f t="shared" si="69"/>
        <v>0</v>
      </c>
    </row>
    <row r="271" spans="1:13" ht="15" customHeight="1" x14ac:dyDescent="0.2">
      <c r="A271" s="211" t="s">
        <v>571</v>
      </c>
      <c r="B271" s="213" t="s">
        <v>497</v>
      </c>
      <c r="C271" s="128">
        <f>SUM('[7]Presu-Unidades Ejec.-2018'!C271)</f>
        <v>2238173341.2800002</v>
      </c>
      <c r="D271" s="133"/>
      <c r="E271" s="128">
        <f t="shared" si="85"/>
        <v>2238173341.2800002</v>
      </c>
      <c r="F271" s="130">
        <f>+'[7]Total Programa Mensual'!H271+'[7]Total Programa Mensual'!U271+'[7]Total Programa Mensual'!AH271+'[7]Total Programa Mensual'!AU271+'[7]Total Programa Mensual'!BH271</f>
        <v>131684218.73</v>
      </c>
      <c r="G271" s="130">
        <f>SUM('[7]Total Programa Mensual'!C271)</f>
        <v>620854162.15999997</v>
      </c>
      <c r="H271" s="131">
        <f t="shared" si="86"/>
        <v>1617319179.1200004</v>
      </c>
      <c r="I271" s="132">
        <f t="shared" si="69"/>
        <v>0.72260675672022057</v>
      </c>
    </row>
    <row r="272" spans="1:13" ht="15" customHeight="1" x14ac:dyDescent="0.2">
      <c r="A272" s="211" t="s">
        <v>572</v>
      </c>
      <c r="B272" s="213" t="s">
        <v>499</v>
      </c>
      <c r="C272" s="128">
        <f>SUM('[7]Presu-Unidades Ejec.-2018'!C272)</f>
        <v>2068966365.3099999</v>
      </c>
      <c r="D272" s="133"/>
      <c r="E272" s="128">
        <f t="shared" si="85"/>
        <v>2068966365.3099999</v>
      </c>
      <c r="F272" s="130">
        <f>+'[7]Total Programa Mensual'!H272+'[7]Total Programa Mensual'!U272+'[7]Total Programa Mensual'!AH272+'[7]Total Programa Mensual'!AU272+'[7]Total Programa Mensual'!BH272</f>
        <v>287068000</v>
      </c>
      <c r="G272" s="130">
        <f>SUM('[7]Total Programa Mensual'!C272)</f>
        <v>735194000</v>
      </c>
      <c r="H272" s="131">
        <f t="shared" si="86"/>
        <v>1333772365.3099999</v>
      </c>
      <c r="I272" s="132">
        <f t="shared" si="69"/>
        <v>0.64465637898862438</v>
      </c>
    </row>
    <row r="273" spans="1:9" ht="15" customHeight="1" x14ac:dyDescent="0.2">
      <c r="A273" s="215" t="s">
        <v>573</v>
      </c>
      <c r="B273" s="216" t="s">
        <v>574</v>
      </c>
      <c r="C273" s="128">
        <f>SUM('[7]Presu-Unidades Ejec.-2018'!C273)</f>
        <v>968035402.62</v>
      </c>
      <c r="D273" s="133"/>
      <c r="E273" s="128">
        <f t="shared" si="85"/>
        <v>968035402.62</v>
      </c>
      <c r="F273" s="130">
        <f>+'[7]Total Programa Mensual'!H273+'[7]Total Programa Mensual'!U273+'[7]Total Programa Mensual'!AH273+'[7]Total Programa Mensual'!AU273+'[7]Total Programa Mensual'!BH273</f>
        <v>0</v>
      </c>
      <c r="G273" s="130">
        <f>SUM('[7]Total Programa Mensual'!C273)</f>
        <v>33813000</v>
      </c>
      <c r="H273" s="131">
        <f t="shared" si="86"/>
        <v>934222402.62</v>
      </c>
      <c r="I273" s="132">
        <f t="shared" si="69"/>
        <v>0.96507049235132858</v>
      </c>
    </row>
    <row r="274" spans="1:9" ht="15" hidden="1" customHeight="1" x14ac:dyDescent="0.2">
      <c r="A274" s="215" t="s">
        <v>575</v>
      </c>
      <c r="B274" s="216" t="s">
        <v>576</v>
      </c>
      <c r="C274" s="128">
        <f>SUM('[7]Presu-Unidades Ejec.-2018'!C274)</f>
        <v>0</v>
      </c>
      <c r="D274" s="133"/>
      <c r="E274" s="128">
        <f t="shared" si="85"/>
        <v>0</v>
      </c>
      <c r="F274" s="130">
        <f>+'[7]Total Programa Mensual'!H274+'[7]Total Programa Mensual'!U274+'[7]Total Programa Mensual'!AH274+'[7]Total Programa Mensual'!AU274+'[7]Total Programa Mensual'!BH274</f>
        <v>0</v>
      </c>
      <c r="G274" s="130">
        <f>SUM('[7]Total Programa Mensual'!C274)</f>
        <v>0</v>
      </c>
      <c r="H274" s="131">
        <f t="shared" si="86"/>
        <v>0</v>
      </c>
      <c r="I274" s="132">
        <f t="shared" si="69"/>
        <v>0</v>
      </c>
    </row>
    <row r="275" spans="1:9" ht="15" customHeight="1" x14ac:dyDescent="0.2">
      <c r="A275" s="215" t="s">
        <v>577</v>
      </c>
      <c r="B275" s="216" t="s">
        <v>578</v>
      </c>
      <c r="C275" s="128">
        <f>SUM('[7]Presu-Unidades Ejec.-2018'!C275)</f>
        <v>155207841.13999999</v>
      </c>
      <c r="D275" s="133"/>
      <c r="E275" s="128">
        <f t="shared" si="85"/>
        <v>155207841.13999999</v>
      </c>
      <c r="F275" s="130">
        <f>+'[7]Total Programa Mensual'!H275+'[7]Total Programa Mensual'!U275+'[7]Total Programa Mensual'!AH275+'[7]Total Programa Mensual'!AU275+'[7]Total Programa Mensual'!BH275</f>
        <v>0</v>
      </c>
      <c r="G275" s="130">
        <f>SUM('[7]Total Programa Mensual'!C275)</f>
        <v>0</v>
      </c>
      <c r="H275" s="131">
        <f t="shared" si="86"/>
        <v>155207841.13999999</v>
      </c>
      <c r="I275" s="132">
        <f t="shared" si="69"/>
        <v>1</v>
      </c>
    </row>
    <row r="276" spans="1:9" ht="15" customHeight="1" x14ac:dyDescent="0.2">
      <c r="A276" s="215" t="s">
        <v>579</v>
      </c>
      <c r="B276" s="216" t="s">
        <v>580</v>
      </c>
      <c r="C276" s="128">
        <f>SUM('[7]Presu-Unidades Ejec.-2018'!C276)</f>
        <v>209258076.63999999</v>
      </c>
      <c r="D276" s="133"/>
      <c r="E276" s="128">
        <f t="shared" si="85"/>
        <v>209258076.63999999</v>
      </c>
      <c r="F276" s="130">
        <f>+'[7]Total Programa Mensual'!H276+'[7]Total Programa Mensual'!U276+'[7]Total Programa Mensual'!AH276+'[7]Total Programa Mensual'!AU276+'[7]Total Programa Mensual'!BH276</f>
        <v>0</v>
      </c>
      <c r="G276" s="130">
        <f>SUM('[7]Total Programa Mensual'!C276)</f>
        <v>8368000</v>
      </c>
      <c r="H276" s="131">
        <f t="shared" si="86"/>
        <v>200890076.63999999</v>
      </c>
      <c r="I276" s="132">
        <f t="shared" si="69"/>
        <v>0.96001110143817292</v>
      </c>
    </row>
    <row r="277" spans="1:9" ht="15" customHeight="1" x14ac:dyDescent="0.2">
      <c r="A277" s="215" t="s">
        <v>581</v>
      </c>
      <c r="B277" s="216" t="s">
        <v>582</v>
      </c>
      <c r="C277" s="128">
        <f>SUM('[7]Presu-Unidades Ejec.-2018'!C277)</f>
        <v>0</v>
      </c>
      <c r="D277" s="133"/>
      <c r="E277" s="128">
        <f t="shared" si="85"/>
        <v>0</v>
      </c>
      <c r="F277" s="130">
        <f>+'[7]Total Programa Mensual'!H277+'[7]Total Programa Mensual'!U277+'[7]Total Programa Mensual'!AH277+'[7]Total Programa Mensual'!AU277+'[7]Total Programa Mensual'!BH277</f>
        <v>0</v>
      </c>
      <c r="G277" s="130">
        <f>SUM('[7]Total Programa Mensual'!C277)</f>
        <v>0</v>
      </c>
      <c r="H277" s="131">
        <f>SUM(E277-G277)</f>
        <v>0</v>
      </c>
      <c r="I277" s="132">
        <f>IF(E277=0,0,+H277/E277)</f>
        <v>0</v>
      </c>
    </row>
    <row r="278" spans="1:9" ht="15" customHeight="1" x14ac:dyDescent="0.2">
      <c r="A278" s="215" t="s">
        <v>583</v>
      </c>
      <c r="B278" s="216" t="s">
        <v>511</v>
      </c>
      <c r="C278" s="128">
        <f>SUM('[7]Presu-Unidades Ejec.-2018'!C278)</f>
        <v>175000000</v>
      </c>
      <c r="D278" s="129"/>
      <c r="E278" s="128">
        <f>+C278+D278</f>
        <v>175000000</v>
      </c>
      <c r="F278" s="130">
        <f>+'[7]Total Programa Mensual'!H278+'[7]Total Programa Mensual'!U278+'[7]Total Programa Mensual'!AH278+'[7]Total Programa Mensual'!AU278+'[7]Total Programa Mensual'!BH278</f>
        <v>0</v>
      </c>
      <c r="G278" s="130">
        <f>SUM('[7]Total Programa Mensual'!C278)</f>
        <v>0</v>
      </c>
      <c r="H278" s="131">
        <f>SUM(E278-G278)</f>
        <v>175000000</v>
      </c>
      <c r="I278" s="132">
        <f>IF(E278=0,0,+H278/E278)</f>
        <v>1</v>
      </c>
    </row>
    <row r="279" spans="1:9" ht="15" customHeight="1" x14ac:dyDescent="0.2">
      <c r="A279" s="215" t="s">
        <v>584</v>
      </c>
      <c r="B279" s="216" t="s">
        <v>513</v>
      </c>
      <c r="C279" s="128">
        <f>SUM('[7]Presu-Unidades Ejec.-2018'!C279)</f>
        <v>239000000</v>
      </c>
      <c r="D279" s="129"/>
      <c r="E279" s="128">
        <f t="shared" si="85"/>
        <v>239000000</v>
      </c>
      <c r="F279" s="130">
        <f>+'[7]Total Programa Mensual'!H279+'[7]Total Programa Mensual'!U279+'[7]Total Programa Mensual'!AH279+'[7]Total Programa Mensual'!AU279+'[7]Total Programa Mensual'!BH279</f>
        <v>0</v>
      </c>
      <c r="G279" s="130">
        <f>SUM('[7]Total Programa Mensual'!C279)</f>
        <v>0</v>
      </c>
      <c r="H279" s="131">
        <f>SUM(E279-G279)</f>
        <v>239000000</v>
      </c>
      <c r="I279" s="132">
        <f>IF(E279=0,0,+H279/E279)</f>
        <v>1</v>
      </c>
    </row>
    <row r="280" spans="1:9" ht="15" customHeight="1" x14ac:dyDescent="0.2">
      <c r="A280" s="106">
        <v>7.04</v>
      </c>
      <c r="B280" s="196" t="s">
        <v>518</v>
      </c>
      <c r="C280" s="136">
        <f t="shared" ref="C280:H280" si="87">+C281</f>
        <v>68571210638.669998</v>
      </c>
      <c r="D280" s="236">
        <f t="shared" si="87"/>
        <v>0</v>
      </c>
      <c r="E280" s="136">
        <f t="shared" si="87"/>
        <v>68571210638.669998</v>
      </c>
      <c r="F280" s="137">
        <f t="shared" si="87"/>
        <v>4385425781.3400002</v>
      </c>
      <c r="G280" s="137">
        <f t="shared" si="87"/>
        <v>21003443538.739998</v>
      </c>
      <c r="H280" s="136">
        <f t="shared" si="87"/>
        <v>47567767099.93</v>
      </c>
      <c r="I280" s="237">
        <f t="shared" ref="I280:I290" si="88">IF(E280=0,0,+H280/E280)</f>
        <v>0.69369880824452979</v>
      </c>
    </row>
    <row r="281" spans="1:9" ht="15" customHeight="1" x14ac:dyDescent="0.2">
      <c r="A281" s="217" t="s">
        <v>585</v>
      </c>
      <c r="B281" s="196" t="s">
        <v>518</v>
      </c>
      <c r="C281" s="136">
        <f t="shared" ref="C281:H281" si="89">SUM(C282:C289)</f>
        <v>68571210638.669998</v>
      </c>
      <c r="D281" s="236">
        <f>SUM(D282:D289)</f>
        <v>0</v>
      </c>
      <c r="E281" s="136">
        <f t="shared" si="89"/>
        <v>68571210638.669998</v>
      </c>
      <c r="F281" s="137">
        <f t="shared" si="89"/>
        <v>4385425781.3400002</v>
      </c>
      <c r="G281" s="137">
        <f t="shared" si="89"/>
        <v>21003443538.739998</v>
      </c>
      <c r="H281" s="136">
        <f t="shared" si="89"/>
        <v>47567767099.93</v>
      </c>
      <c r="I281" s="138">
        <f t="shared" si="88"/>
        <v>0.69369880824452979</v>
      </c>
    </row>
    <row r="282" spans="1:9" ht="15" customHeight="1" x14ac:dyDescent="0.2">
      <c r="A282" s="211" t="s">
        <v>586</v>
      </c>
      <c r="B282" s="221" t="s">
        <v>521</v>
      </c>
      <c r="C282" s="128">
        <f>SUM('[7]Presu-Unidades Ejec.-2018'!C282)</f>
        <v>29612123905.549999</v>
      </c>
      <c r="D282" s="133"/>
      <c r="E282" s="128">
        <f t="shared" ref="E282:E289" si="90">+C282+D282</f>
        <v>29612123905.549999</v>
      </c>
      <c r="F282" s="130">
        <f>+'[7]Total Programa Mensual'!H282+'[7]Total Programa Mensual'!U282+'[7]Total Programa Mensual'!AH282+'[7]Total Programa Mensual'!AU282+'[7]Total Programa Mensual'!BH282</f>
        <v>1805270303.24</v>
      </c>
      <c r="G282" s="130">
        <f>SUM('[7]Total Programa Mensual'!C282)</f>
        <v>11332774332.219999</v>
      </c>
      <c r="H282" s="131">
        <f t="shared" ref="H282:H289" si="91">SUM(E282-G282)</f>
        <v>18279349573.330002</v>
      </c>
      <c r="I282" s="132">
        <f t="shared" si="88"/>
        <v>0.61729275588719346</v>
      </c>
    </row>
    <row r="283" spans="1:9" ht="15" customHeight="1" x14ac:dyDescent="0.2">
      <c r="A283" s="211" t="s">
        <v>587</v>
      </c>
      <c r="B283" s="186" t="s">
        <v>523</v>
      </c>
      <c r="C283" s="128">
        <f>SUM('[7]Presu-Unidades Ejec.-2018'!C283)</f>
        <v>21282225999.349998</v>
      </c>
      <c r="D283" s="133"/>
      <c r="E283" s="128">
        <f t="shared" si="90"/>
        <v>21282225999.349998</v>
      </c>
      <c r="F283" s="130">
        <f>+'[7]Total Programa Mensual'!H283+'[7]Total Programa Mensual'!U283+'[7]Total Programa Mensual'!AH283+'[7]Total Programa Mensual'!AU283+'[7]Total Programa Mensual'!BH283</f>
        <v>1422806711.6600001</v>
      </c>
      <c r="G283" s="130">
        <f>SUM('[7]Total Programa Mensual'!C283)</f>
        <v>5923164151.8800001</v>
      </c>
      <c r="H283" s="131">
        <f t="shared" si="91"/>
        <v>15359061847.469997</v>
      </c>
      <c r="I283" s="132">
        <f t="shared" si="88"/>
        <v>0.72168493314275928</v>
      </c>
    </row>
    <row r="284" spans="1:9" ht="15" hidden="1" customHeight="1" x14ac:dyDescent="0.2">
      <c r="A284" s="211" t="s">
        <v>588</v>
      </c>
      <c r="B284" s="214" t="s">
        <v>525</v>
      </c>
      <c r="C284" s="128">
        <f>SUM('[7]Presu-Unidades Ejec.-2018'!C284)</f>
        <v>0</v>
      </c>
      <c r="D284" s="133"/>
      <c r="E284" s="128">
        <f t="shared" si="90"/>
        <v>0</v>
      </c>
      <c r="F284" s="130">
        <f>+'[7]Total Programa Mensual'!H284+'[7]Total Programa Mensual'!U284+'[7]Total Programa Mensual'!AH284+'[7]Total Programa Mensual'!AU284+'[7]Total Programa Mensual'!BH284</f>
        <v>0</v>
      </c>
      <c r="G284" s="130">
        <f>SUM('[7]Total Programa Mensual'!C284)</f>
        <v>0</v>
      </c>
      <c r="H284" s="131">
        <f t="shared" si="91"/>
        <v>0</v>
      </c>
      <c r="I284" s="132">
        <f t="shared" si="88"/>
        <v>0</v>
      </c>
    </row>
    <row r="285" spans="1:9" ht="15" customHeight="1" x14ac:dyDescent="0.2">
      <c r="A285" s="211" t="s">
        <v>589</v>
      </c>
      <c r="B285" s="238" t="s">
        <v>527</v>
      </c>
      <c r="C285" s="128">
        <f>SUM('[7]Presu-Unidades Ejec.-2018'!C285)</f>
        <v>14666193813.870001</v>
      </c>
      <c r="D285" s="133"/>
      <c r="E285" s="128">
        <f t="shared" si="90"/>
        <v>14666193813.870001</v>
      </c>
      <c r="F285" s="130">
        <f>+'[7]Total Programa Mensual'!H285+'[7]Total Programa Mensual'!U285+'[7]Total Programa Mensual'!AH285+'[7]Total Programa Mensual'!AU285+'[7]Total Programa Mensual'!BH285</f>
        <v>1004616035.34</v>
      </c>
      <c r="G285" s="130">
        <f>SUM('[7]Total Programa Mensual'!C285)</f>
        <v>3348151084.6100001</v>
      </c>
      <c r="H285" s="131">
        <f t="shared" si="91"/>
        <v>11318042729.26</v>
      </c>
      <c r="I285" s="132">
        <f>IF(E285=0,0,+H285/E285)</f>
        <v>0.77170961143008943</v>
      </c>
    </row>
    <row r="286" spans="1:9" ht="15" customHeight="1" x14ac:dyDescent="0.2">
      <c r="A286" s="211" t="s">
        <v>590</v>
      </c>
      <c r="B286" s="222" t="s">
        <v>529</v>
      </c>
      <c r="C286" s="128">
        <f>SUM('[7]Presu-Unidades Ejec.-2018'!C286)</f>
        <v>3010666919.9000001</v>
      </c>
      <c r="D286" s="133"/>
      <c r="E286" s="128">
        <f t="shared" si="90"/>
        <v>3010666919.9000001</v>
      </c>
      <c r="F286" s="130">
        <f>+'[7]Total Programa Mensual'!H286+'[7]Total Programa Mensual'!U286+'[7]Total Programa Mensual'!AH286+'[7]Total Programa Mensual'!AU286+'[7]Total Programa Mensual'!BH286</f>
        <v>152732731.09999999</v>
      </c>
      <c r="G286" s="128">
        <f>SUM('[7]Total Programa Mensual'!C286)</f>
        <v>399353970.02999997</v>
      </c>
      <c r="H286" s="128">
        <f t="shared" si="91"/>
        <v>2611312949.8699999</v>
      </c>
      <c r="I286" s="132">
        <f>IF(E286=0,0,+H286/E286)</f>
        <v>0.86735365264409092</v>
      </c>
    </row>
    <row r="287" spans="1:9" ht="15" hidden="1" customHeight="1" x14ac:dyDescent="0.2">
      <c r="A287" s="223" t="s">
        <v>591</v>
      </c>
      <c r="B287" s="225" t="s">
        <v>537</v>
      </c>
      <c r="C287" s="128">
        <f>SUM('[7]Presu-Unidades Ejec.-2018'!C287)</f>
        <v>0</v>
      </c>
      <c r="D287" s="133"/>
      <c r="E287" s="128">
        <f t="shared" si="90"/>
        <v>0</v>
      </c>
      <c r="F287" s="130">
        <f>SUM('[7]Total Programa Mensual'!K287+'[7]Total Programa Mensual'!X287+'[7]Total Programa Mensual'!AK287+'[7]Total Programa Mensual'!AX287+'[7]Total Programa Mensual'!BK287)</f>
        <v>0</v>
      </c>
      <c r="G287" s="130">
        <f>SUM('[7]Total Programa Mensual'!C287)</f>
        <v>0</v>
      </c>
      <c r="H287" s="169">
        <f t="shared" si="91"/>
        <v>0</v>
      </c>
      <c r="I287" s="132">
        <f>IF(E287=0,0,+H287/E287)</f>
        <v>0</v>
      </c>
    </row>
    <row r="288" spans="1:9" ht="15" hidden="1" customHeight="1" x14ac:dyDescent="0.2">
      <c r="A288" s="223" t="s">
        <v>592</v>
      </c>
      <c r="B288" s="224" t="s">
        <v>533</v>
      </c>
      <c r="C288" s="128">
        <f>SUM('[7]Presu-Unidades Ejec.-2018'!C288)</f>
        <v>0</v>
      </c>
      <c r="D288" s="133"/>
      <c r="E288" s="128">
        <f t="shared" si="90"/>
        <v>0</v>
      </c>
      <c r="F288" s="130">
        <f>SUM('[7]Total Programa Mensual'!K288+'[7]Total Programa Mensual'!X288+'[7]Total Programa Mensual'!AK288+'[7]Total Programa Mensual'!AX288+'[7]Total Programa Mensual'!BK288)</f>
        <v>0</v>
      </c>
      <c r="G288" s="130">
        <f>SUM('[7]Total Programa Mensual'!C288)</f>
        <v>0</v>
      </c>
      <c r="H288" s="169">
        <f t="shared" si="91"/>
        <v>0</v>
      </c>
      <c r="I288" s="132">
        <f>IF(E288=0,0,+H288/E288)</f>
        <v>0</v>
      </c>
    </row>
    <row r="289" spans="1:13" ht="15" hidden="1" customHeight="1" x14ac:dyDescent="0.2">
      <c r="A289" s="223" t="s">
        <v>593</v>
      </c>
      <c r="B289" s="224" t="s">
        <v>535</v>
      </c>
      <c r="C289" s="128">
        <f>SUM('[7]Presu-Unidades Ejec.-2018'!C289)</f>
        <v>0</v>
      </c>
      <c r="D289" s="133"/>
      <c r="E289" s="162">
        <f t="shared" si="90"/>
        <v>0</v>
      </c>
      <c r="F289" s="130">
        <f>SUM('[7]Total Programa Mensual'!K289+'[7]Total Programa Mensual'!X289+'[7]Total Programa Mensual'!AK289+'[7]Total Programa Mensual'!AX289+'[7]Total Programa Mensual'!BK289)</f>
        <v>0</v>
      </c>
      <c r="G289" s="130">
        <f>SUM('[7]Total Programa Mensual'!C289)</f>
        <v>0</v>
      </c>
      <c r="H289" s="153">
        <f t="shared" si="91"/>
        <v>0</v>
      </c>
      <c r="I289" s="154">
        <f t="shared" si="88"/>
        <v>0</v>
      </c>
    </row>
    <row r="290" spans="1:13" s="87" customFormat="1" hidden="1" x14ac:dyDescent="0.2">
      <c r="A290" s="116" t="s">
        <v>594</v>
      </c>
      <c r="B290" s="117" t="s">
        <v>595</v>
      </c>
      <c r="C290" s="175">
        <f t="shared" ref="C290:H290" si="92">+C291+C295</f>
        <v>0</v>
      </c>
      <c r="D290" s="176">
        <f t="shared" si="92"/>
        <v>0</v>
      </c>
      <c r="E290" s="175">
        <f t="shared" si="92"/>
        <v>0</v>
      </c>
      <c r="F290" s="177">
        <f>+'[7]Total Programa Mensual'!L290+'[7]Total Programa Mensual'!Y290+'[7]Total Programa Mensual'!AL290+'[7]Total Programa Mensual'!AY290+'[7]Total Programa Mensual'!BL290</f>
        <v>0</v>
      </c>
      <c r="G290" s="177">
        <f t="shared" si="92"/>
        <v>0</v>
      </c>
      <c r="H290" s="175">
        <f t="shared" si="92"/>
        <v>0</v>
      </c>
      <c r="I290" s="122">
        <f t="shared" si="88"/>
        <v>0</v>
      </c>
      <c r="J290"/>
      <c r="K290"/>
      <c r="L290"/>
      <c r="M290"/>
    </row>
    <row r="291" spans="1:13" ht="15.75" hidden="1" customHeight="1" x14ac:dyDescent="0.2">
      <c r="A291" s="123" t="s">
        <v>596</v>
      </c>
      <c r="B291" s="142" t="s">
        <v>597</v>
      </c>
      <c r="C291" s="136">
        <f t="shared" ref="C291:I291" si="93">SUM(C292:C294)</f>
        <v>0</v>
      </c>
      <c r="D291" s="135">
        <f t="shared" si="93"/>
        <v>0</v>
      </c>
      <c r="E291" s="136">
        <f t="shared" si="93"/>
        <v>0</v>
      </c>
      <c r="F291" s="139">
        <f>+'[7]Total Programa Mensual'!L291+'[7]Total Programa Mensual'!Y291+'[7]Total Programa Mensual'!AL291+'[7]Total Programa Mensual'!AY291+'[7]Total Programa Mensual'!BL291</f>
        <v>0</v>
      </c>
      <c r="G291" s="137">
        <f t="shared" si="93"/>
        <v>0</v>
      </c>
      <c r="H291" s="136">
        <f t="shared" si="93"/>
        <v>0</v>
      </c>
      <c r="I291" s="178">
        <f t="shared" si="93"/>
        <v>0</v>
      </c>
    </row>
    <row r="292" spans="1:13" ht="15" hidden="1" customHeight="1" x14ac:dyDescent="0.2">
      <c r="A292" s="239" t="s">
        <v>598</v>
      </c>
      <c r="B292" s="183" t="s">
        <v>599</v>
      </c>
      <c r="C292" s="128">
        <f>SUM('[7]Presu-Unidades Ejec.-2018'!C292)</f>
        <v>0</v>
      </c>
      <c r="D292" s="133"/>
      <c r="E292" s="128">
        <f>+C292-D292</f>
        <v>0</v>
      </c>
      <c r="F292" s="130">
        <f>SUM('[7]Total Programa Mensual'!K292+'[7]Total Programa Mensual'!X292+'[7]Total Programa Mensual'!AK292+'[7]Total Programa Mensual'!AX292+'[7]Total Programa Mensual'!BK292)</f>
        <v>0</v>
      </c>
      <c r="G292" s="130">
        <f>SUM('[7]Total Programa Mensual'!C292)</f>
        <v>0</v>
      </c>
      <c r="H292" s="169">
        <f>SUM(E292-G292)</f>
        <v>0</v>
      </c>
      <c r="I292" s="132">
        <f>IF(E292=0,0,+H292/E292)</f>
        <v>0</v>
      </c>
    </row>
    <row r="293" spans="1:13" ht="15" hidden="1" customHeight="1" x14ac:dyDescent="0.2">
      <c r="A293" s="126" t="s">
        <v>600</v>
      </c>
      <c r="B293" s="183" t="s">
        <v>601</v>
      </c>
      <c r="C293" s="128">
        <f>SUM('[7]Presu-Unidades Ejec.-2018'!C293)</f>
        <v>0</v>
      </c>
      <c r="D293" s="133"/>
      <c r="E293" s="128">
        <f>+C293-D293</f>
        <v>0</v>
      </c>
      <c r="F293" s="130">
        <f>SUM('[7]Total Programa Mensual'!K293+'[7]Total Programa Mensual'!X293+'[7]Total Programa Mensual'!AK293+'[7]Total Programa Mensual'!AX293+'[7]Total Programa Mensual'!BK293)</f>
        <v>0</v>
      </c>
      <c r="G293" s="130">
        <f>SUM('[7]Total Programa Mensual'!C293)</f>
        <v>0</v>
      </c>
      <c r="H293" s="169">
        <f>SUM(E293-G293)</f>
        <v>0</v>
      </c>
      <c r="I293" s="132">
        <f>IF(E293=0,0,+H293/E293)</f>
        <v>0</v>
      </c>
    </row>
    <row r="294" spans="1:13" s="87" customFormat="1" ht="15" hidden="1" customHeight="1" x14ac:dyDescent="0.2">
      <c r="A294" s="126" t="s">
        <v>602</v>
      </c>
      <c r="B294" s="183" t="s">
        <v>603</v>
      </c>
      <c r="C294" s="128">
        <f>SUM('[7]Presu-Unidades Ejec.-2018'!C294)</f>
        <v>0</v>
      </c>
      <c r="D294" s="133"/>
      <c r="E294" s="128">
        <f>+C294-D294</f>
        <v>0</v>
      </c>
      <c r="F294" s="130">
        <f>SUM('[7]Total Programa Mensual'!K294+'[7]Total Programa Mensual'!X294+'[7]Total Programa Mensual'!AK294+'[7]Total Programa Mensual'!AX294+'[7]Total Programa Mensual'!BK294)</f>
        <v>0</v>
      </c>
      <c r="G294" s="130">
        <f>SUM('[7]Total Programa Mensual'!C294)</f>
        <v>0</v>
      </c>
      <c r="H294" s="169">
        <f>SUM(E294-G294)</f>
        <v>0</v>
      </c>
      <c r="I294" s="132">
        <f>IF(E294=0,0,+H294/E294)</f>
        <v>0</v>
      </c>
      <c r="J294"/>
      <c r="K294"/>
      <c r="L294"/>
      <c r="M294"/>
    </row>
    <row r="295" spans="1:13" ht="15.75" hidden="1" customHeight="1" x14ac:dyDescent="0.2">
      <c r="A295" s="123" t="s">
        <v>604</v>
      </c>
      <c r="B295" s="142" t="s">
        <v>605</v>
      </c>
      <c r="C295" s="136">
        <f t="shared" ref="C295:H295" si="94">SUM(C296:C303)</f>
        <v>0</v>
      </c>
      <c r="D295" s="135">
        <f>SUM(D296:D303)</f>
        <v>0</v>
      </c>
      <c r="E295" s="136">
        <f t="shared" si="94"/>
        <v>0</v>
      </c>
      <c r="F295" s="130">
        <f>SUM('[7]Total Programa Mensual'!K295+'[7]Total Programa Mensual'!X295+'[7]Total Programa Mensual'!AK295+'[7]Total Programa Mensual'!AX295+'[7]Total Programa Mensual'!BK295)</f>
        <v>0</v>
      </c>
      <c r="G295" s="130">
        <f>SUM('[7]Total Programa Mensual'!C295)</f>
        <v>0</v>
      </c>
      <c r="H295" s="136">
        <f t="shared" si="94"/>
        <v>0</v>
      </c>
      <c r="I295" s="138">
        <f>IF(E295=0,0,+H295/E295)</f>
        <v>0</v>
      </c>
    </row>
    <row r="296" spans="1:13" ht="12.75" hidden="1" customHeight="1" x14ac:dyDescent="0.2">
      <c r="A296" s="239" t="s">
        <v>606</v>
      </c>
      <c r="B296" s="183" t="s">
        <v>599</v>
      </c>
      <c r="C296" s="128">
        <f>SUM('[7]Presu-Unidades Ejec.-2018'!C296)</f>
        <v>0</v>
      </c>
      <c r="D296" s="133"/>
      <c r="E296" s="128">
        <f>+C296-D296</f>
        <v>0</v>
      </c>
      <c r="F296" s="130">
        <f>SUM('[7]Total Programa Mensual'!K296+'[7]Total Programa Mensual'!X296+'[7]Total Programa Mensual'!AK296+'[7]Total Programa Mensual'!AX296+'[7]Total Programa Mensual'!BK296)</f>
        <v>0</v>
      </c>
      <c r="G296" s="130">
        <f>SUM('[7]Total Programa Mensual'!C296)</f>
        <v>0</v>
      </c>
      <c r="H296" s="169">
        <f t="shared" ref="H296:H303" si="95">SUM(E296-G296)</f>
        <v>0</v>
      </c>
      <c r="I296" s="132">
        <f t="shared" ref="I296:I303" si="96">IF(E296=0,0,+H296/E296)</f>
        <v>0</v>
      </c>
    </row>
    <row r="297" spans="1:13" ht="17.25" hidden="1" customHeight="1" x14ac:dyDescent="0.2">
      <c r="A297" s="126" t="s">
        <v>607</v>
      </c>
      <c r="B297" s="183" t="s">
        <v>601</v>
      </c>
      <c r="C297" s="128">
        <f>SUM('[7]Presu-Unidades Ejec.-2018'!C297)</f>
        <v>0</v>
      </c>
      <c r="D297" s="133"/>
      <c r="E297" s="128">
        <f>+C297-D297</f>
        <v>0</v>
      </c>
      <c r="F297" s="130">
        <f>SUM('[7]Total Programa Mensual'!K297+'[7]Total Programa Mensual'!X297+'[7]Total Programa Mensual'!AK297+'[7]Total Programa Mensual'!AX297+'[7]Total Programa Mensual'!BK297)</f>
        <v>0</v>
      </c>
      <c r="G297" s="130">
        <f>SUM('[7]Total Programa Mensual'!C297)</f>
        <v>0</v>
      </c>
      <c r="H297" s="169">
        <f t="shared" si="95"/>
        <v>0</v>
      </c>
      <c r="I297" s="132">
        <f t="shared" si="96"/>
        <v>0</v>
      </c>
    </row>
    <row r="298" spans="1:13" ht="16.5" hidden="1" customHeight="1" x14ac:dyDescent="0.2">
      <c r="A298" s="126" t="s">
        <v>608</v>
      </c>
      <c r="B298" s="183" t="s">
        <v>603</v>
      </c>
      <c r="C298" s="128">
        <f>SUM('[7]Presu-Unidades Ejec.-2018'!C298)</f>
        <v>0</v>
      </c>
      <c r="D298" s="133"/>
      <c r="E298" s="128">
        <f>+C298-D298</f>
        <v>0</v>
      </c>
      <c r="F298" s="130">
        <f>SUM('[7]Total Programa Mensual'!K298+'[7]Total Programa Mensual'!X298+'[7]Total Programa Mensual'!AK298+'[7]Total Programa Mensual'!AX298+'[7]Total Programa Mensual'!BK298)</f>
        <v>0</v>
      </c>
      <c r="G298" s="130">
        <f>SUM('[7]Total Programa Mensual'!C298)</f>
        <v>0</v>
      </c>
      <c r="H298" s="169">
        <f t="shared" si="95"/>
        <v>0</v>
      </c>
      <c r="I298" s="132">
        <f t="shared" si="96"/>
        <v>0</v>
      </c>
    </row>
    <row r="299" spans="1:13" s="87" customFormat="1" ht="15" hidden="1" customHeight="1" x14ac:dyDescent="0.2">
      <c r="A299" s="126" t="s">
        <v>609</v>
      </c>
      <c r="B299" s="183" t="s">
        <v>610</v>
      </c>
      <c r="C299" s="128">
        <f>SUM('[7]Presu-Unidades Ejec.-2018'!C299)</f>
        <v>0</v>
      </c>
      <c r="D299" s="133"/>
      <c r="E299" s="128">
        <f>+C299-D299</f>
        <v>0</v>
      </c>
      <c r="F299" s="130">
        <f>SUM('[7]Total Programa Mensual'!K299+'[7]Total Programa Mensual'!X299+'[7]Total Programa Mensual'!AK299+'[7]Total Programa Mensual'!AX299+'[7]Total Programa Mensual'!BK299)</f>
        <v>0</v>
      </c>
      <c r="G299" s="130">
        <f>SUM('[7]Total Programa Mensual'!C299)</f>
        <v>0</v>
      </c>
      <c r="H299" s="169">
        <f t="shared" si="95"/>
        <v>0</v>
      </c>
      <c r="I299" s="132">
        <f t="shared" si="96"/>
        <v>0</v>
      </c>
      <c r="J299"/>
      <c r="K299"/>
      <c r="L299"/>
      <c r="M299"/>
    </row>
    <row r="300" spans="1:13" s="87" customFormat="1" ht="15" hidden="1" customHeight="1" x14ac:dyDescent="0.2">
      <c r="A300" s="126" t="s">
        <v>611</v>
      </c>
      <c r="B300" s="183" t="s">
        <v>612</v>
      </c>
      <c r="C300" s="128">
        <f>SUM('[7]Presu-Unidades Ejec.-2018'!C300)</f>
        <v>0</v>
      </c>
      <c r="D300" s="133"/>
      <c r="E300" s="128">
        <f>+C300-D300</f>
        <v>0</v>
      </c>
      <c r="F300" s="130">
        <f>SUM('[7]Total Programa Mensual'!K300+'[7]Total Programa Mensual'!X300+'[7]Total Programa Mensual'!AK300+'[7]Total Programa Mensual'!AX300+'[7]Total Programa Mensual'!BK300)</f>
        <v>0</v>
      </c>
      <c r="G300" s="130">
        <f>SUM('[7]Total Programa Mensual'!C300)</f>
        <v>0</v>
      </c>
      <c r="H300" s="169">
        <f t="shared" si="95"/>
        <v>0</v>
      </c>
      <c r="I300" s="132">
        <f t="shared" si="96"/>
        <v>0</v>
      </c>
      <c r="J300"/>
      <c r="K300"/>
      <c r="L300"/>
      <c r="M300"/>
    </row>
    <row r="301" spans="1:13" s="174" customFormat="1" ht="16.5" hidden="1" customHeight="1" x14ac:dyDescent="0.2">
      <c r="A301" s="167" t="s">
        <v>613</v>
      </c>
      <c r="B301" s="184" t="s">
        <v>614</v>
      </c>
      <c r="C301" s="128">
        <f>SUM('[7]Presu-Unidades Ejec.-2018'!C301)</f>
        <v>0</v>
      </c>
      <c r="D301" s="133"/>
      <c r="E301" s="128">
        <f>+C301+D301</f>
        <v>0</v>
      </c>
      <c r="F301" s="130">
        <f>SUM('[7]Total Programa Mensual'!K301+'[7]Total Programa Mensual'!X301+'[7]Total Programa Mensual'!AK301+'[7]Total Programa Mensual'!AX301+'[7]Total Programa Mensual'!BK301)</f>
        <v>0</v>
      </c>
      <c r="G301" s="130">
        <f>SUM('[7]Total Programa Mensual'!C301)</f>
        <v>0</v>
      </c>
      <c r="H301" s="169">
        <f t="shared" si="95"/>
        <v>0</v>
      </c>
      <c r="I301" s="132">
        <f t="shared" si="96"/>
        <v>0</v>
      </c>
      <c r="J301"/>
      <c r="K301"/>
      <c r="L301"/>
      <c r="M301"/>
    </row>
    <row r="302" spans="1:13" s="87" customFormat="1" ht="11.25" hidden="1" customHeight="1" x14ac:dyDescent="0.2">
      <c r="A302" s="126" t="s">
        <v>615</v>
      </c>
      <c r="B302" s="183" t="s">
        <v>616</v>
      </c>
      <c r="C302" s="128">
        <f>SUM('[7]Presu-Unidades Ejec.-2018'!C302)</f>
        <v>0</v>
      </c>
      <c r="D302" s="133"/>
      <c r="E302" s="128">
        <f>+C302+D302</f>
        <v>0</v>
      </c>
      <c r="F302" s="130">
        <f>SUM('[7]Total Programa Mensual'!K302+'[7]Total Programa Mensual'!X302+'[7]Total Programa Mensual'!AK302+'[7]Total Programa Mensual'!AX302+'[7]Total Programa Mensual'!BK302)</f>
        <v>0</v>
      </c>
      <c r="G302" s="130">
        <f>SUM('[7]Total Programa Mensual'!C302)</f>
        <v>0</v>
      </c>
      <c r="H302" s="169">
        <f t="shared" si="95"/>
        <v>0</v>
      </c>
      <c r="I302" s="132">
        <f t="shared" si="96"/>
        <v>0</v>
      </c>
      <c r="J302"/>
      <c r="K302"/>
      <c r="L302"/>
      <c r="M302"/>
    </row>
    <row r="303" spans="1:13" s="87" customFormat="1" ht="15" hidden="1" customHeight="1" x14ac:dyDescent="0.2">
      <c r="A303" s="126" t="s">
        <v>617</v>
      </c>
      <c r="B303" s="183" t="s">
        <v>618</v>
      </c>
      <c r="C303" s="128">
        <f>SUM('[7]Presu-Unidades Ejec.-2018'!C303)</f>
        <v>0</v>
      </c>
      <c r="D303" s="133"/>
      <c r="E303" s="128">
        <f>+C303+D303</f>
        <v>0</v>
      </c>
      <c r="F303" s="130">
        <f>SUM('[7]Total Programa Mensual'!K303+'[7]Total Programa Mensual'!X303+'[7]Total Programa Mensual'!AK303+'[7]Total Programa Mensual'!AX303+'[7]Total Programa Mensual'!BK303)</f>
        <v>0</v>
      </c>
      <c r="G303" s="130">
        <f>SUM('[7]Total Programa Mensual'!C303)</f>
        <v>0</v>
      </c>
      <c r="H303" s="169">
        <f t="shared" si="95"/>
        <v>0</v>
      </c>
      <c r="I303" s="132">
        <f t="shared" si="96"/>
        <v>0</v>
      </c>
      <c r="J303"/>
      <c r="K303"/>
      <c r="L303"/>
      <c r="M303"/>
    </row>
    <row r="304" spans="1:13" s="87" customFormat="1" ht="15" customHeight="1" x14ac:dyDescent="0.2">
      <c r="A304" s="240">
        <v>9</v>
      </c>
      <c r="B304" s="231" t="s">
        <v>619</v>
      </c>
      <c r="C304" s="175">
        <f t="shared" ref="C304:H304" si="97">+C305</f>
        <v>9110123248.3299999</v>
      </c>
      <c r="D304" s="176">
        <f t="shared" si="97"/>
        <v>-387548580.19</v>
      </c>
      <c r="E304" s="175">
        <f t="shared" si="97"/>
        <v>8722574668.1400013</v>
      </c>
      <c r="F304" s="177">
        <f t="shared" si="97"/>
        <v>0</v>
      </c>
      <c r="G304" s="177">
        <f t="shared" si="97"/>
        <v>0</v>
      </c>
      <c r="H304" s="175">
        <f t="shared" si="97"/>
        <v>8722574668.1400013</v>
      </c>
      <c r="I304" s="122">
        <f>IF(E304=0,0,+H304/E304)</f>
        <v>1</v>
      </c>
      <c r="J304"/>
      <c r="K304"/>
      <c r="L304"/>
      <c r="M304"/>
    </row>
    <row r="305" spans="1:13" s="87" customFormat="1" x14ac:dyDescent="0.2">
      <c r="A305" s="116" t="s">
        <v>620</v>
      </c>
      <c r="B305" s="117" t="s">
        <v>621</v>
      </c>
      <c r="C305" s="175">
        <f t="shared" ref="C305:H305" si="98">+C306+C307</f>
        <v>9110123248.3299999</v>
      </c>
      <c r="D305" s="176">
        <f>SUM(D306:D307)</f>
        <v>-387548580.19</v>
      </c>
      <c r="E305" s="175">
        <f t="shared" si="98"/>
        <v>8722574668.1400013</v>
      </c>
      <c r="F305" s="177">
        <f t="shared" si="98"/>
        <v>0</v>
      </c>
      <c r="G305" s="177">
        <f t="shared" si="98"/>
        <v>0</v>
      </c>
      <c r="H305" s="175">
        <f t="shared" si="98"/>
        <v>8722574668.1400013</v>
      </c>
      <c r="I305" s="122">
        <f>IF(E305=0,0,+H305/E305)</f>
        <v>1</v>
      </c>
      <c r="J305"/>
      <c r="K305"/>
      <c r="L305"/>
      <c r="M305"/>
    </row>
    <row r="306" spans="1:13" s="87" customFormat="1" ht="15" customHeight="1" x14ac:dyDescent="0.2">
      <c r="A306" s="126" t="s">
        <v>622</v>
      </c>
      <c r="B306" s="183" t="s">
        <v>623</v>
      </c>
      <c r="C306" s="128">
        <f>SUM('[7]Presu-Unidades Ejec.-2018'!C306)</f>
        <v>296764021.72000003</v>
      </c>
      <c r="D306" s="133">
        <f>-173730592.19-13817988</f>
        <v>-187548580.19</v>
      </c>
      <c r="E306" s="128">
        <f>+C306+D306</f>
        <v>109215441.53000003</v>
      </c>
      <c r="F306" s="130">
        <f>+'[7]Total Programa Mensual'!H306+'[7]Total Programa Mensual'!U306+'[7]Total Programa Mensual'!AH306+'[7]Total Programa Mensual'!AU306+'[7]Total Programa Mensual'!BH306</f>
        <v>0</v>
      </c>
      <c r="G306" s="130">
        <f>SUM('[7]Total Programa Mensual'!C306)</f>
        <v>0</v>
      </c>
      <c r="H306" s="131">
        <f>SUM(E306-G306)</f>
        <v>109215441.53000003</v>
      </c>
      <c r="I306" s="132">
        <f>IF(E306=0,0,+H306/E306)</f>
        <v>1</v>
      </c>
      <c r="J306"/>
      <c r="K306"/>
      <c r="L306"/>
      <c r="M306"/>
    </row>
    <row r="307" spans="1:13" s="87" customFormat="1" ht="15" customHeight="1" x14ac:dyDescent="0.2">
      <c r="A307" s="126" t="s">
        <v>624</v>
      </c>
      <c r="B307" s="183" t="s">
        <v>625</v>
      </c>
      <c r="C307" s="128">
        <f>SUM('[7]Presu-Unidades Ejec.-2018'!C307)</f>
        <v>8813359226.6100006</v>
      </c>
      <c r="D307" s="129">
        <v>-200000000</v>
      </c>
      <c r="E307" s="128">
        <f>+C307+D307</f>
        <v>8613359226.6100006</v>
      </c>
      <c r="F307" s="130">
        <f>+'[7]Total Programa Mensual'!H307+'[7]Total Programa Mensual'!U307+'[7]Total Programa Mensual'!AH307+'[7]Total Programa Mensual'!AU307+'[7]Total Programa Mensual'!BH307</f>
        <v>0</v>
      </c>
      <c r="G307" s="130">
        <f>SUM('[7]Total Programa Mensual'!C307)</f>
        <v>0</v>
      </c>
      <c r="H307" s="131">
        <f>SUM(E307-G307)</f>
        <v>8613359226.6100006</v>
      </c>
      <c r="I307" s="132">
        <f>IF(E307=0,0,+H307/E307)</f>
        <v>1</v>
      </c>
      <c r="J307"/>
      <c r="K307"/>
      <c r="L307"/>
      <c r="M307"/>
    </row>
    <row r="308" spans="1:13" s="87" customFormat="1" ht="15" customHeight="1" x14ac:dyDescent="0.2">
      <c r="A308" s="240"/>
      <c r="B308" s="241" t="s">
        <v>77</v>
      </c>
      <c r="C308" s="242">
        <f t="shared" ref="C308:H308" si="99">SUM(C15+C44+C102+C130+C152+C171+C185+C246+C290+C305)</f>
        <v>142535891286.29001</v>
      </c>
      <c r="D308" s="176">
        <f>SUM(D15+D44+D102+D130+D152+D171+D185+D246+D290+D305)</f>
        <v>0</v>
      </c>
      <c r="E308" s="175">
        <f t="shared" si="99"/>
        <v>142535891286.29001</v>
      </c>
      <c r="F308" s="177">
        <f>SUM(F15+F44+F102+F130+F152+F171+F185+F246+F290+F305)</f>
        <v>8773878489.5600014</v>
      </c>
      <c r="G308" s="177">
        <f t="shared" si="99"/>
        <v>35824245681.789993</v>
      </c>
      <c r="H308" s="175">
        <f t="shared" si="99"/>
        <v>106711645604.5</v>
      </c>
      <c r="I308" s="122">
        <f>IF(E308=0,0,+H308/E308)</f>
        <v>0.74866508808062004</v>
      </c>
      <c r="J308"/>
      <c r="K308"/>
      <c r="L308"/>
      <c r="M308"/>
    </row>
    <row r="309" spans="1:13" s="89" customFormat="1" ht="15" customHeight="1" x14ac:dyDescent="0.2">
      <c r="A309" s="243"/>
      <c r="B309" s="244"/>
      <c r="C309" s="245"/>
      <c r="D309" s="246"/>
      <c r="E309" s="247"/>
      <c r="F309" s="244"/>
      <c r="G309" s="244"/>
      <c r="H309" s="244"/>
      <c r="I309" s="244"/>
      <c r="J309"/>
      <c r="K309"/>
      <c r="L309"/>
      <c r="M309"/>
    </row>
    <row r="310" spans="1:13" s="79" customFormat="1" ht="25.5" customHeight="1" x14ac:dyDescent="0.2">
      <c r="A310" s="248" t="s">
        <v>626</v>
      </c>
      <c r="B310" s="248"/>
      <c r="C310" s="248"/>
      <c r="D310" s="248"/>
      <c r="E310" s="248"/>
      <c r="F310" s="248"/>
      <c r="G310" s="248"/>
      <c r="H310" s="248"/>
      <c r="I310" s="248"/>
      <c r="J310"/>
      <c r="K310"/>
      <c r="L310"/>
      <c r="M310"/>
    </row>
    <row r="311" spans="1:13" x14ac:dyDescent="0.2">
      <c r="F311"/>
      <c r="G311"/>
    </row>
    <row r="312" spans="1:13" x14ac:dyDescent="0.2">
      <c r="F312"/>
      <c r="G312"/>
    </row>
    <row r="313" spans="1:13" x14ac:dyDescent="0.2">
      <c r="F313"/>
      <c r="G313"/>
    </row>
    <row r="314" spans="1:13" s="87" customFormat="1" x14ac:dyDescent="0.2">
      <c r="A314" s="251"/>
      <c r="B314" s="79"/>
      <c r="C314" s="252"/>
      <c r="D314" s="253"/>
      <c r="E314" s="252"/>
      <c r="F314" s="254"/>
      <c r="G314"/>
      <c r="H314" s="255"/>
      <c r="I314" s="255"/>
      <c r="J314"/>
      <c r="K314"/>
      <c r="L314"/>
      <c r="M314"/>
    </row>
    <row r="315" spans="1:13" x14ac:dyDescent="0.2">
      <c r="F315" s="254"/>
      <c r="G315"/>
    </row>
    <row r="316" spans="1:13" x14ac:dyDescent="0.2">
      <c r="F316"/>
      <c r="G316"/>
    </row>
  </sheetData>
  <mergeCells count="10">
    <mergeCell ref="A310:I310"/>
    <mergeCell ref="H10:I10"/>
    <mergeCell ref="H11:H12"/>
    <mergeCell ref="I11:I12"/>
    <mergeCell ref="A10:B12"/>
    <mergeCell ref="C10:C12"/>
    <mergeCell ref="D10:D12"/>
    <mergeCell ref="E10:E12"/>
    <mergeCell ref="F10:F12"/>
    <mergeCell ref="G10:G12"/>
  </mergeCells>
  <printOptions horizontalCentered="1"/>
  <pageMargins left="0.15748031496062992" right="0.15748031496062992" top="0.59055118110236227" bottom="0.31496062992125984" header="0" footer="0"/>
  <pageSetup scale="65" orientation="landscape" r:id="rId1"/>
  <headerFooter alignWithMargins="0">
    <oddFooter xml:space="preserve">&amp;R&amp;P+4
</oddFooter>
  </headerFooter>
  <rowBreaks count="4" manualBreakCount="4">
    <brk id="64" max="16383" man="1"/>
    <brk id="109" max="16383" man="1"/>
    <brk id="193" max="16383" man="1"/>
    <brk id="252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INGRESOS</vt:lpstr>
      <vt:lpstr>EGRESOS</vt:lpstr>
      <vt:lpstr>EGRESOS!Área_de_impresión</vt:lpstr>
      <vt:lpstr>INGRESOS!Área_de_impresión</vt:lpstr>
      <vt:lpstr>EGRESOS!Títulos_a_imprimir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Gómez Gutiérrez Esteban</dc:creator>
  <cp:lastModifiedBy>Gómez Gutiérrez Esteban</cp:lastModifiedBy>
  <dcterms:created xsi:type="dcterms:W3CDTF">2018-06-21T20:25:31Z</dcterms:created>
  <dcterms:modified xsi:type="dcterms:W3CDTF">2018-06-21T20:29:15Z</dcterms:modified>
</cp:coreProperties>
</file>