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D:\Personal\Downloads\"/>
    </mc:Choice>
  </mc:AlternateContent>
  <xr:revisionPtr revIDLastSave="0" documentId="13_ncr:1_{4B0DCD0F-9FD4-4774-9C0B-FDCD3B6AA9E7}" xr6:coauthVersionLast="46" xr6:coauthVersionMax="46" xr10:uidLastSave="{00000000-0000-0000-0000-000000000000}"/>
  <bookViews>
    <workbookView xWindow="-110" yWindow="-110" windowWidth="19420" windowHeight="10420" xr2:uid="{00000000-000D-0000-FFFF-FFFF00000000}"/>
  </bookViews>
  <sheets>
    <sheet name="A (Total de contrataciones)" sheetId="1" r:id="rId1"/>
    <sheet name="B (% Ejecución Plan Compras)" sheetId="2" r:id="rId2"/>
    <sheet name="C (Vinculación PEI)" sheetId="3" r:id="rId3"/>
  </sheets>
  <definedNames>
    <definedName name="_xlnm._FilterDatabase" localSheetId="0" hidden="1">'A (Total de contrataciones)'!$A$2:$D$157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5" i="2" l="1"/>
  <c r="E34" i="2"/>
  <c r="E28" i="2"/>
  <c r="E27" i="2"/>
  <c r="E26" i="2"/>
  <c r="E25" i="2"/>
  <c r="E19" i="2"/>
  <c r="E18" i="2"/>
  <c r="E17" i="2"/>
  <c r="E15" i="2"/>
  <c r="E12" i="2"/>
  <c r="E10" i="2"/>
  <c r="E7" i="2"/>
  <c r="E60" i="2"/>
  <c r="E58" i="2"/>
  <c r="E57" i="2"/>
  <c r="E56" i="2"/>
  <c r="E54" i="2"/>
  <c r="E53" i="2"/>
  <c r="E49" i="2"/>
  <c r="E45" i="2"/>
  <c r="E43" i="2"/>
  <c r="E69" i="2"/>
  <c r="E66" i="2"/>
  <c r="E65" i="2"/>
  <c r="F72" i="2"/>
  <c r="G72" i="2" s="1"/>
  <c r="F32" i="2" l="1"/>
  <c r="G32" i="2" s="1"/>
  <c r="F31" i="2"/>
  <c r="G31" i="2" s="1"/>
  <c r="F29" i="2"/>
  <c r="G29" i="2" s="1"/>
  <c r="F28" i="2"/>
  <c r="G28" i="2" s="1"/>
  <c r="F69" i="2"/>
  <c r="G69" i="2" s="1"/>
  <c r="B168" i="1"/>
  <c r="F74" i="2" l="1"/>
  <c r="G74" i="2" s="1"/>
  <c r="F70" i="2"/>
  <c r="G70" i="2" s="1"/>
  <c r="F68" i="2"/>
  <c r="G68" i="2" s="1"/>
  <c r="F67" i="2"/>
  <c r="G67" i="2" s="1"/>
  <c r="F66" i="2"/>
  <c r="G66" i="2" s="1"/>
  <c r="F65" i="2"/>
  <c r="G65" i="2" s="1"/>
  <c r="F64" i="2"/>
  <c r="G64" i="2" s="1"/>
  <c r="F63" i="2"/>
  <c r="G63" i="2" s="1"/>
  <c r="F61" i="2"/>
  <c r="G61" i="2" s="1"/>
  <c r="F60" i="2"/>
  <c r="G60" i="2" s="1"/>
  <c r="F59" i="2"/>
  <c r="G59" i="2" s="1"/>
  <c r="F58" i="2"/>
  <c r="G58" i="2" s="1"/>
  <c r="F57" i="2"/>
  <c r="G57" i="2" s="1"/>
  <c r="F56" i="2"/>
  <c r="G56" i="2" s="1"/>
  <c r="F55" i="2"/>
  <c r="G55" i="2" s="1"/>
  <c r="F54" i="2"/>
  <c r="G54" i="2" s="1"/>
  <c r="F53" i="2"/>
  <c r="G53" i="2" s="1"/>
  <c r="F52" i="2"/>
  <c r="G52" i="2" s="1"/>
  <c r="F51" i="2"/>
  <c r="G51" i="2" s="1"/>
  <c r="F50" i="2"/>
  <c r="G50" i="2" s="1"/>
  <c r="F49" i="2"/>
  <c r="G49" i="2" s="1"/>
  <c r="F48" i="2"/>
  <c r="G48" i="2" s="1"/>
  <c r="F47" i="2"/>
  <c r="G47" i="2" s="1"/>
  <c r="F46" i="2"/>
  <c r="G46" i="2" s="1"/>
  <c r="F45" i="2"/>
  <c r="G45" i="2" s="1"/>
  <c r="F44" i="2"/>
  <c r="G44" i="2" s="1"/>
  <c r="F43" i="2"/>
  <c r="G43" i="2" s="1"/>
  <c r="F42" i="2"/>
  <c r="G42" i="2" s="1"/>
  <c r="F41" i="2"/>
  <c r="G41" i="2" s="1"/>
  <c r="F39" i="2"/>
  <c r="G39" i="2" s="1"/>
  <c r="F38" i="2"/>
  <c r="G38" i="2" s="1"/>
  <c r="F37" i="2"/>
  <c r="G37" i="2" s="1"/>
  <c r="F36" i="2"/>
  <c r="G36" i="2" s="1"/>
  <c r="F35" i="2"/>
  <c r="G35" i="2" s="1"/>
  <c r="F34" i="2"/>
  <c r="G34" i="2" s="1"/>
  <c r="F33" i="2"/>
  <c r="G33" i="2" s="1"/>
  <c r="F30" i="2"/>
  <c r="G30" i="2" s="1"/>
  <c r="F27" i="2"/>
  <c r="G27" i="2" s="1"/>
  <c r="F26" i="2"/>
  <c r="G26" i="2" s="1"/>
  <c r="F25" i="2"/>
  <c r="G25" i="2" s="1"/>
  <c r="F24" i="2"/>
  <c r="G24" i="2" s="1"/>
  <c r="F23" i="2"/>
  <c r="G23" i="2" s="1"/>
  <c r="F22" i="2"/>
  <c r="G22" i="2" s="1"/>
  <c r="F21" i="2"/>
  <c r="G21" i="2" s="1"/>
  <c r="F20" i="2"/>
  <c r="G20" i="2" s="1"/>
  <c r="F19" i="2"/>
  <c r="G19" i="2" s="1"/>
  <c r="F18" i="2"/>
  <c r="G18" i="2" s="1"/>
  <c r="F17" i="2"/>
  <c r="G17" i="2" s="1"/>
  <c r="F16" i="2"/>
  <c r="G16" i="2" s="1"/>
  <c r="F15" i="2"/>
  <c r="G15" i="2" s="1"/>
  <c r="F14" i="2"/>
  <c r="G14" i="2" s="1"/>
  <c r="F13" i="2"/>
  <c r="G13" i="2" s="1"/>
  <c r="F12" i="2"/>
  <c r="G12" i="2" s="1"/>
  <c r="F11" i="2"/>
  <c r="G11" i="2" s="1"/>
  <c r="F10" i="2"/>
  <c r="G10" i="2" s="1"/>
  <c r="F9" i="2"/>
  <c r="G9" i="2" s="1"/>
  <c r="F8" i="2"/>
  <c r="G8" i="2" s="1"/>
  <c r="F7" i="2"/>
  <c r="G7" i="2" s="1"/>
  <c r="F6" i="2"/>
  <c r="G6" i="2" s="1"/>
  <c r="F5" i="2"/>
  <c r="G5" i="2" s="1"/>
  <c r="F4" i="2"/>
  <c r="G4" i="2" s="1"/>
</calcChain>
</file>

<file path=xl/sharedStrings.xml><?xml version="1.0" encoding="utf-8"?>
<sst xmlns="http://schemas.openxmlformats.org/spreadsheetml/2006/main" count="712" uniqueCount="505">
  <si>
    <t>Actualización y Soporte de Licencias Oracle Base Datos Standard Edition</t>
  </si>
  <si>
    <t>ORACLE DE CENTROAMERICA SOCIEDAD ANONIMA</t>
  </si>
  <si>
    <t>Actualización y Soporte de Licencias Oracle WebLogic Suite</t>
  </si>
  <si>
    <t>PRODUCTIVE BUSINESS SOLUTIONS COSTA RICA SOCIEDAD ANONIMA</t>
  </si>
  <si>
    <t>HERMES, SOLUCIONES DE INTERNET SOCIEDAD ANONIMA</t>
  </si>
  <si>
    <t>ASOCIACION CAMARA COSTARRICENSE DE LA CONSTRUCCION</t>
  </si>
  <si>
    <t>PROPERIODICOS LIMITADA</t>
  </si>
  <si>
    <t>SOCIEDAD PERIODISTICA EXTRA LIMITADA</t>
  </si>
  <si>
    <t>GRUPO NACION G N SOCIEDAD ANONIMA</t>
  </si>
  <si>
    <t>COLEGIO DE CONTADORES PUBLICOS DE COSTA RICA</t>
  </si>
  <si>
    <t>COLEGIO FEDERADO DE INGENIEROS Y DE ARQUITECTOS DE COSTA RICA</t>
  </si>
  <si>
    <t>Camara de Bancos e Instituciones Financieras De Costa Rica</t>
  </si>
  <si>
    <t>ACG ARISOL CONSULTING GROUP SOCIEDAD ANONIMA</t>
  </si>
  <si>
    <t>CAPACITA INT. SOCIEDAD ANONIMA</t>
  </si>
  <si>
    <t>Fundación de la Universidad de Costa Rica para la Investigación</t>
  </si>
  <si>
    <t>ALTA TECNOLOGIA SOCIEDAD ANONIMA</t>
  </si>
  <si>
    <t>OPTEC SISTEMAS SOCIEDAD ANONIMA</t>
  </si>
  <si>
    <t>Alquiler de dos Licencias de Genexus</t>
  </si>
  <si>
    <t>TECAPRO DE COSTA RICA SOCIEDAD ANONIMA</t>
  </si>
  <si>
    <t>CENTRAL DE SERVICIOS PC SOCIEDAD ANONIMA</t>
  </si>
  <si>
    <t>ALTUS CONSULTING SOCIEDAD ANONIMA</t>
  </si>
  <si>
    <t>GRUPO BABEL SOCIEDAD ANONIMA</t>
  </si>
  <si>
    <t>ASOCIACIÓN CAMARA DE INDUSTRIAS DE COSTA RICA</t>
  </si>
  <si>
    <t>SEFISA SISTEMAS EFICIENTES SOCIEDAD ANONIMA</t>
  </si>
  <si>
    <t>TELEVISORA DE COSTA RICA SOCIEDAD ANONIMA</t>
  </si>
  <si>
    <t>CADENA DE EMISORAS COLUMBIA SOCIEDAD ANONIMA</t>
  </si>
  <si>
    <t>CENTRAL DE RADIOS CDR SOCIEDAD ANONIMA</t>
  </si>
  <si>
    <t>Asociación Instituto de Auditores Internos de Costa Rica</t>
  </si>
  <si>
    <t>METODOS AVANZADOS DE SISTEMAS MAS SOCIEDAD ANONIMA</t>
  </si>
  <si>
    <t>TEMPORALIDADES DE LA IGLESIA CATOLICA DIOCESIS DE CIUDAD QUESADA</t>
  </si>
  <si>
    <t>AM PRENSA SOCIEDAD ANONIMA</t>
  </si>
  <si>
    <t>DESARROLLOS INFORMATICOS DEINSA SOCIEDAD ANONIMA</t>
  </si>
  <si>
    <t>ASOCIACION BANCARIA COSTARRICENSE</t>
  </si>
  <si>
    <t>BANCO DE COSTA RICA</t>
  </si>
  <si>
    <t>POLTRONIERI &amp; COMPAÑIA SOCIEDAD ANONIMA</t>
  </si>
  <si>
    <t>KPMG SOCIEDAD ANONIMA</t>
  </si>
  <si>
    <t>APLICOM SOCIEDAD ANONIMA</t>
  </si>
  <si>
    <t>SISTEMA NACIONAL DE RADIO Y TELEVISION SOCIEDAD ANONIMA</t>
  </si>
  <si>
    <t>COLEGIO DE CONTADORES PRIVADOS DE COSTA RICA</t>
  </si>
  <si>
    <t>RICHARD MOLINA MESEN</t>
  </si>
  <si>
    <t>AUROS FORMACION EMPRESARIAL SOCIEDAD ANONIMA</t>
  </si>
  <si>
    <t>JOSE AQUILES MATA PORRAS</t>
  </si>
  <si>
    <t>SISTEMAS DE COMPUTACION CONZULTEK DE CENTROAMERICA SOCIEDAD ANONIMA</t>
  </si>
  <si>
    <t>INFOMACROS SOCIEDAD ANONIMA</t>
  </si>
  <si>
    <t>SOPORTE CRITICO SOCIEDAD ANONIMA</t>
  </si>
  <si>
    <t>Actualización y Soporte de Licencias Herramientas Quest</t>
  </si>
  <si>
    <t>DELOITTE &amp; TOUCHE SOCIEDAD ANONIMA</t>
  </si>
  <si>
    <t>Actualización de Licencias Microsoft</t>
  </si>
  <si>
    <t>Adquisición de Componentes de red</t>
  </si>
  <si>
    <t>ROUTECH LATINOAMERICANA SOCIEDAD ANONIMA</t>
  </si>
  <si>
    <t>DESCRIPCION</t>
  </si>
  <si>
    <t>FECHA ESTIMADA</t>
  </si>
  <si>
    <t>FUENTE DE FINANCIAMIENTO</t>
  </si>
  <si>
    <t>MONTO APROXIMADO</t>
  </si>
  <si>
    <t>MONTO EJECUTADO</t>
  </si>
  <si>
    <t>SUBEJECUCIÓN PRESUPUESTARIA</t>
  </si>
  <si>
    <t xml:space="preserve">PORCENTAJE DE SUBEJECUCIÓN </t>
  </si>
  <si>
    <t>I y II semestre</t>
  </si>
  <si>
    <t>BANHVI</t>
  </si>
  <si>
    <t>Alquiler de equipos de fotocopiadoras y vehículos tipo microbus para posible visita a proyectos de vivienda con personal técnico de la institución</t>
  </si>
  <si>
    <t>Servicio de agua y alcantarillado</t>
  </si>
  <si>
    <t>Servicio de energía eléctrica</t>
  </si>
  <si>
    <t>Transporte de mobiliario y equipo por motivo de traslado a bodegas externas o bien eliminación de desechos, así como servicio de transporte de valores</t>
  </si>
  <si>
    <t>Comisiones y gastos por servicios financieros y comerciales</t>
  </si>
  <si>
    <t>Contratación de abogados para la atención de procesos judiciales, emisión de criterios jurídicos o servicios de notariado</t>
  </si>
  <si>
    <t>Servicio de limpieza</t>
  </si>
  <si>
    <t>Servicio de seguridad y vigilancia</t>
  </si>
  <si>
    <t>Servicios generales</t>
  </si>
  <si>
    <t>Capacitaciones</t>
  </si>
  <si>
    <t>Mantenimiento general del edificio así como de viviendas asumidas por el BANHVI tanto en proyectos como en casos individuales</t>
  </si>
  <si>
    <t>Mantenimiento de flotilla</t>
  </si>
  <si>
    <t>Mantenimiento y reparación de otros equipos</t>
  </si>
  <si>
    <t>Materiales y suministros</t>
  </si>
  <si>
    <t>Combustibles lubricantes</t>
  </si>
  <si>
    <t>Productos farmacéuticos y medicinales</t>
  </si>
  <si>
    <t>Tintas, pinturas y diluyentes</t>
  </si>
  <si>
    <t>Otros productos químicos</t>
  </si>
  <si>
    <t>Materiales y productos metálicos</t>
  </si>
  <si>
    <t>Materiales y productos minierales y asfálticos</t>
  </si>
  <si>
    <t>Productos de madera</t>
  </si>
  <si>
    <t>Materiales y productos de vidrio</t>
  </si>
  <si>
    <t>Materiales y productos de plástico</t>
  </si>
  <si>
    <t>Materiales para la construcción</t>
  </si>
  <si>
    <t>Herramientas, repuestos y accesorios</t>
  </si>
  <si>
    <t>Útiles y materiales de oficina y cómputo</t>
  </si>
  <si>
    <t>Útiles y materiales médico, hospitalario y de investigación</t>
  </si>
  <si>
    <t>Productos de papel, cartón e impresos</t>
  </si>
  <si>
    <t>Útiles y materiales de limpieza</t>
  </si>
  <si>
    <t>Útiles y materiales de resguardo y seguridad</t>
  </si>
  <si>
    <t>Útiles y materiales de cocina y comedor</t>
  </si>
  <si>
    <t>Otros útiles, materiales y suministros</t>
  </si>
  <si>
    <t>Maquinaria equipo y mobiliario</t>
  </si>
  <si>
    <t>Equipo de transporte</t>
  </si>
  <si>
    <t>Equipo sanitario, de laboratorio e investigación</t>
  </si>
  <si>
    <t>Construcciones, adiciones y mejoras</t>
  </si>
  <si>
    <t>Edificios (Atención a la Ley 7600)</t>
  </si>
  <si>
    <t>NUMERO DE PROCEDIMIENTO</t>
  </si>
  <si>
    <t>DESCRIPCIÓN DEL PROCEDIMIENTO</t>
  </si>
  <si>
    <t>MONTO ADJUDICADO</t>
  </si>
  <si>
    <t>NOMBRE DE CONTRATISTA</t>
  </si>
  <si>
    <t>VINCULACIÓN CON EL PLAN ESTRATÉGICO INSTITUCIONAL</t>
  </si>
  <si>
    <t>USD</t>
  </si>
  <si>
    <t>CRC</t>
  </si>
  <si>
    <t>* Página 43, punto a. Perspectiva capacidad organizacional. Perspectiva - Capacidad Organizacional. Objetivo - PCO-02. Mejora la plataforma de TI de acuerdo a las necesidades del negocio. Descripción - Plataforma Tecnológica adecuada para el trámite y consulta del Bono Familiar de Vivienda y para una gestión adecuada de los procesos operativos diarios de la Institución.</t>
  </si>
  <si>
    <t>TIPO DE PROCEDIMIENTO</t>
  </si>
  <si>
    <t>CANTIDAD DE TRÁMITES POR TIPO DE PROCEDIMIENTO</t>
  </si>
  <si>
    <t>Contratación Directa</t>
  </si>
  <si>
    <t>Licitación Abreviada</t>
  </si>
  <si>
    <t>Licitación Pública</t>
  </si>
  <si>
    <t>TOTALES</t>
  </si>
  <si>
    <t>Bienes intangibles</t>
  </si>
  <si>
    <t>Pizarras de vidrio</t>
  </si>
  <si>
    <t>Seguros</t>
  </si>
  <si>
    <t>Actividades protocolarias y sociales</t>
  </si>
  <si>
    <t>* Página 88, 4.10. Factores de riesgo y acciones de mitigación
Identificar riesgos potenciales que pueden afectar la ejecución del plan estratégico institucional es un aspecto importante que ayuda a anticiparse a esos riesgos de una forma efectiva, así como preparar a la institución con acciones que permitan mitigar cualquier efecto negativo que estos riesgos produzcan en el caso de su ocurrencia.
*Página 90, Tabla 21 Factores de riesgo y medidas de mitigación</t>
  </si>
  <si>
    <t>* Página 22, Tabla 9 Análisis FODA para Grupos de Interés, Fortalezas: 1. Opinión de auditoria externa (Calificación SUGEF)</t>
  </si>
  <si>
    <t>MONEDA ADJ</t>
  </si>
  <si>
    <t>RESUMEN DE CONTRATACIONES 2019</t>
  </si>
  <si>
    <t>2020CD-000001-0016400001</t>
  </si>
  <si>
    <t>2020CD-000002-0016400001</t>
  </si>
  <si>
    <t>2020CD-000003-0016400001</t>
  </si>
  <si>
    <t>2020CD-000004-0016400001</t>
  </si>
  <si>
    <t>2020CD-000005-0016400001</t>
  </si>
  <si>
    <t>2020CD-000006-0016400001</t>
  </si>
  <si>
    <t>2020CD-000007-0016400001</t>
  </si>
  <si>
    <t>2020CD-000008-0016400001</t>
  </si>
  <si>
    <t>2020CD-000009-0016400001</t>
  </si>
  <si>
    <t>2020CD-000010-0016400001</t>
  </si>
  <si>
    <t>2020CD-000011-0016400001</t>
  </si>
  <si>
    <t>2020CD-000012-0016400001</t>
  </si>
  <si>
    <t>2020CD-000013-0016400001</t>
  </si>
  <si>
    <t>2020CD-000014-0016400001</t>
  </si>
  <si>
    <t>2020CD-000015-0016400001</t>
  </si>
  <si>
    <t>2020CD-000016-0016400001</t>
  </si>
  <si>
    <t>2020CD-000017-0016400001</t>
  </si>
  <si>
    <t>2020CD-000018-0016400001</t>
  </si>
  <si>
    <t>2020CD-000019-0016400001</t>
  </si>
  <si>
    <t>2020CD-000020-0016400001</t>
  </si>
  <si>
    <t>2020CD-000021-0016400001</t>
  </si>
  <si>
    <t>2020CD-000022-0016400001</t>
  </si>
  <si>
    <t>2020CD-000023-0016400001</t>
  </si>
  <si>
    <t>2020CD-000024-0016400001</t>
  </si>
  <si>
    <t>2020CD-000025-0016400001</t>
  </si>
  <si>
    <t>2020CD-000026-0016400001</t>
  </si>
  <si>
    <t>2020CD-000027-0016400001</t>
  </si>
  <si>
    <t>2020CD-000028-0016400001</t>
  </si>
  <si>
    <t>2020CD-000029-0016400001</t>
  </si>
  <si>
    <t>2020CD-000030-0016400001</t>
  </si>
  <si>
    <t>2020CD-000031-0016400001</t>
  </si>
  <si>
    <t>2020CD-000032-0016400001</t>
  </si>
  <si>
    <t>2020CD-000033-0016400001</t>
  </si>
  <si>
    <t>2020CD-000034-0016400001</t>
  </si>
  <si>
    <t>2020CD-000035-0016400001</t>
  </si>
  <si>
    <t>2020CD-000036-0016400001</t>
  </si>
  <si>
    <t>2020CD-000037-0016400001</t>
  </si>
  <si>
    <t>2020CD-000038-0016400001</t>
  </si>
  <si>
    <t>2020CD-000039-0016400001</t>
  </si>
  <si>
    <t>2020CD-000040-0016400001</t>
  </si>
  <si>
    <t>2020CD-000041-0016400001</t>
  </si>
  <si>
    <t>2020CD-000042-0016400001</t>
  </si>
  <si>
    <t>2020CD-000043-0016400001</t>
  </si>
  <si>
    <t>2020CD-000044-0016400001</t>
  </si>
  <si>
    <t>2020CD-000045-0016400001</t>
  </si>
  <si>
    <t>2020CD-000046-0016400001</t>
  </si>
  <si>
    <t>2020CD-000047-0016400001</t>
  </si>
  <si>
    <t>2020CD-000048-0016400001</t>
  </si>
  <si>
    <t>2020CD-000049-0016400001</t>
  </si>
  <si>
    <t>2020CD-000050-0016400001</t>
  </si>
  <si>
    <t>2020CD-000051-0016400001</t>
  </si>
  <si>
    <t>2020CD-000052-0016400001</t>
  </si>
  <si>
    <t>2020CD-000053-0016400001</t>
  </si>
  <si>
    <t>2020CD-000054-0016400001</t>
  </si>
  <si>
    <t>2020CD-000055-0016400001</t>
  </si>
  <si>
    <t>2020CD-000056-0016400001</t>
  </si>
  <si>
    <t>2020CD-000057-0016400001</t>
  </si>
  <si>
    <t>2020CD-000058-0016400001</t>
  </si>
  <si>
    <t>2020CD-000059-0016400001</t>
  </si>
  <si>
    <t>2020CD-000060-0016400001</t>
  </si>
  <si>
    <t>2020CD-000061-0016400001</t>
  </si>
  <si>
    <t>2020CD-000062-0016400001</t>
  </si>
  <si>
    <t>2020CD-000063-0016400001</t>
  </si>
  <si>
    <t>2020CD-000064-0016400001</t>
  </si>
  <si>
    <t>2020CD-000065-0016400001</t>
  </si>
  <si>
    <t>2020CD-000066-0016400001</t>
  </si>
  <si>
    <t>2020CD-000067-0016400001</t>
  </si>
  <si>
    <t>2020CD-000068-0016400001</t>
  </si>
  <si>
    <t>2020CD-000069-0016400001</t>
  </si>
  <si>
    <t>2020CD-000070-0016400001</t>
  </si>
  <si>
    <t>2020CD-000071-0016400001</t>
  </si>
  <si>
    <t>2020CD-000072-0016400001</t>
  </si>
  <si>
    <t>2020CD-000073-0016400001</t>
  </si>
  <si>
    <t>2020CD-000074-0016400001</t>
  </si>
  <si>
    <t>2020CD-000075-0016400001</t>
  </si>
  <si>
    <t>2020CD-000076-0016400001</t>
  </si>
  <si>
    <t>2020CD-000077-0016400001</t>
  </si>
  <si>
    <t>2020CD-000078-0016400001</t>
  </si>
  <si>
    <t>2020CD-000079-0016400001</t>
  </si>
  <si>
    <t>2020CD-000080-0016400001</t>
  </si>
  <si>
    <t>2020CD-000081-0016400001</t>
  </si>
  <si>
    <t>2020CD-000082-0016400001</t>
  </si>
  <si>
    <t>2020CD-000083-0016400001</t>
  </si>
  <si>
    <t>2020CD-000084-0016400001</t>
  </si>
  <si>
    <t>2020CD-000085-0016400001</t>
  </si>
  <si>
    <t>2020CD-000086-0016400001</t>
  </si>
  <si>
    <t>2020CD-000087-0016400001</t>
  </si>
  <si>
    <t>2020CD-000088-0016400001</t>
  </si>
  <si>
    <t>2020CD-000089-0016400001</t>
  </si>
  <si>
    <t>2020CD-000090-0016400001</t>
  </si>
  <si>
    <t>2020CD-000091-0016400001</t>
  </si>
  <si>
    <t>2020CD-000092-0016400001</t>
  </si>
  <si>
    <t>2020CD-000093-0016400001</t>
  </si>
  <si>
    <t>2020CD-000094-0016400001</t>
  </si>
  <si>
    <t>2020CD-000095-0016400001</t>
  </si>
  <si>
    <t>2020CD-000096-0016400001</t>
  </si>
  <si>
    <t>2020CD-000097-0016400001</t>
  </si>
  <si>
    <t>2020CD-000098-0016400001</t>
  </si>
  <si>
    <t>2020CD-000099-0016400001</t>
  </si>
  <si>
    <t>2020CD-000100-0016400001</t>
  </si>
  <si>
    <t>2020CD-000101-0016400001</t>
  </si>
  <si>
    <t>2020CD-000102-0016400001</t>
  </si>
  <si>
    <t>2020CD-000103-0016400001</t>
  </si>
  <si>
    <t>2020CD-000104-0016400001</t>
  </si>
  <si>
    <t>2020CD-000105-0016400001</t>
  </si>
  <si>
    <t>2020CD-000106-0016400001</t>
  </si>
  <si>
    <t>2020CD-000107-0016400001</t>
  </si>
  <si>
    <t>2020CD-000108-0016400001</t>
  </si>
  <si>
    <t>2020CD-000109-0016400001</t>
  </si>
  <si>
    <t>2020CD-000110-0016400001</t>
  </si>
  <si>
    <t>2020CD-000111-0016400001</t>
  </si>
  <si>
    <t>2020CD-000112-0016400001</t>
  </si>
  <si>
    <t>2020CD-000113-0016400001</t>
  </si>
  <si>
    <t>2020CD-000114-0016400001</t>
  </si>
  <si>
    <t>2020CD-000115-0016400001</t>
  </si>
  <si>
    <t>2020CD-000116-0016400001</t>
  </si>
  <si>
    <t>2020CD-000117-0016400001</t>
  </si>
  <si>
    <t>2020CD-000118-0016400001</t>
  </si>
  <si>
    <t>2020CD-000119-0016400001</t>
  </si>
  <si>
    <t>2020CD-000120-0016400001</t>
  </si>
  <si>
    <t>2020CD-000121-0016400001</t>
  </si>
  <si>
    <t>2020CD-000122-0016400001</t>
  </si>
  <si>
    <t>2020CD-000123-0016400001</t>
  </si>
  <si>
    <t>2020CD-000124-0016400001</t>
  </si>
  <si>
    <t>2020CD-000125-0016400001</t>
  </si>
  <si>
    <t>2020CD-000126-0016400001</t>
  </si>
  <si>
    <t>2020CD-000127-0016400001</t>
  </si>
  <si>
    <t>2020CD-000128-0016400001</t>
  </si>
  <si>
    <t>2020CD-000129-0016400001</t>
  </si>
  <si>
    <t>2020CD-000130-0016400001</t>
  </si>
  <si>
    <t>2020CD-000131-0016400001</t>
  </si>
  <si>
    <t>2020CD-000132-0016400001</t>
  </si>
  <si>
    <t>2020CD-000133-0016400001</t>
  </si>
  <si>
    <t>2020CD-000134-0016400001</t>
  </si>
  <si>
    <t>2020CD-000135-0016400001</t>
  </si>
  <si>
    <t>2020CD-000136-0016400001</t>
  </si>
  <si>
    <t>2020CD-000137-0016400001</t>
  </si>
  <si>
    <t>2020CD-000138-0016400001</t>
  </si>
  <si>
    <t>2020CD-000139-0016400001</t>
  </si>
  <si>
    <t>2020CD-000140-0016400001</t>
  </si>
  <si>
    <t>2020CD-000141-0016400001</t>
  </si>
  <si>
    <t>2020LA-000001-0016400001</t>
  </si>
  <si>
    <t>2020LA-000002-0016400001</t>
  </si>
  <si>
    <t>2020LA-000003-0016400001</t>
  </si>
  <si>
    <t>2020LA-000004-0016400001</t>
  </si>
  <si>
    <t>2020LA-000005-0016400001</t>
  </si>
  <si>
    <t>2020LA-000006-0016400001</t>
  </si>
  <si>
    <t>2020LA-000007-0016400001</t>
  </si>
  <si>
    <t>2020LA-000008-0016400001</t>
  </si>
  <si>
    <t>2020LA-000009-0016400001</t>
  </si>
  <si>
    <t>2020LA-000010-0016400001</t>
  </si>
  <si>
    <t>2020LA-000011-0016400001</t>
  </si>
  <si>
    <t>2020LA-000012-0016400001</t>
  </si>
  <si>
    <t>2020LN-000001-0016400001</t>
  </si>
  <si>
    <t>2020LN-000002-0016400001</t>
  </si>
  <si>
    <t>Actualización y Soporte de Licencia Oracle Developer Suite</t>
  </si>
  <si>
    <t>Renovación de contrato de INTERNET del BANHVI</t>
  </si>
  <si>
    <t>Contratación de servicios de soporte y asistencia técnica del sistema de Recursos Humanos</t>
  </si>
  <si>
    <t>Contratación de servicios de diseño e implantación de una plantilla especial en formato web para la publicación de la memoria institucional 2019</t>
  </si>
  <si>
    <t>Capacitación curso Análisis critico del nuevo proyecto de ley de contratación administrativa, según plan de capacitación aprobado para el 2020</t>
  </si>
  <si>
    <t>Capacitación curso Actualización Ley Finanzas Públicas</t>
  </si>
  <si>
    <t>Capacitación curso, Implicaciones de calculo producto de la aplicación de la NIIF 9</t>
  </si>
  <si>
    <t>suscripción anual de los periódicos del Grupo Nación: La Teja, La Nación y El Financiero durante el año 2020.</t>
  </si>
  <si>
    <t>Suscripción anual del periódico La República, durante el año 2020.</t>
  </si>
  <si>
    <t>suscripción anual del periódico Diario Extra, para uso de la Unidad de Comunicaciones durante el año 2020.</t>
  </si>
  <si>
    <t>Consultoría de Gobierno Corporativo del BANHVI</t>
  </si>
  <si>
    <t>Adquisición de teléfono celular de sistema operativo IOS</t>
  </si>
  <si>
    <t>Adquisición de Materiales y otros artículos para confección de portón en Sala de UPS</t>
  </si>
  <si>
    <t>ADQUISICIÓN DE SILLA EJECUTIVA ERGONÓMICA PARA USO DEL GERENTE GENERAL</t>
  </si>
  <si>
    <t>CONTRATACIÓN DEL SERVICIO DE ALIMENTACIÓN DE  LA JUNTA DIRECTIVA DEL BANHVI</t>
  </si>
  <si>
    <t>Contratación de abogado para la confesión Notarial y Declaración Jurada Protocolizada.</t>
  </si>
  <si>
    <t>Contratación de servicios de soporte y mantenimiento para portal web del Banhvi, por un total de 50 horas a utilizarse a lo largo del 2020.</t>
  </si>
  <si>
    <t>Capacitación curso Administración Financiera en el Sector Público</t>
  </si>
  <si>
    <t>Capacitación curso Microsoft Excel Avanzado</t>
  </si>
  <si>
    <t>Servicio de capacitación Normativa de Condominios</t>
  </si>
  <si>
    <t>Capacitación curso Tratamiento de aguas residuales, curso fiscales</t>
  </si>
  <si>
    <t>Capacitación II Modulo instalaciones eléctricas</t>
  </si>
  <si>
    <t>Servicio de capacitación curso Las nuevas matrices de gestión de Riesgos</t>
  </si>
  <si>
    <t>Servicio de capacitación Diseño del Dashboard para el Análisis de presupuesto</t>
  </si>
  <si>
    <t>Capacitación curso Riesgo estratégico</t>
  </si>
  <si>
    <t>Compra de dos calentadores de agua</t>
  </si>
  <si>
    <t>ADQUISICIÓN DE SILLAS EJECUTIVAS ERGONÓMICAS PARA DIFERENTES ÁREAS DEL BANHVI</t>
  </si>
  <si>
    <t>Capacitación actualización en diseño eléctrico de edificios</t>
  </si>
  <si>
    <t>Capacitación en herramienta excel avanzado</t>
  </si>
  <si>
    <t>Auditoría Externa de la Liquidación Presupuestaria periodos 2019-2020-2021</t>
  </si>
  <si>
    <t>Capacitación en tele trabajo</t>
  </si>
  <si>
    <t>Capacitación NIIF 9</t>
  </si>
  <si>
    <t>Servicio de capacitación Formación integral en tratamiento de aguas</t>
  </si>
  <si>
    <t>Servicio de capacitación tele trabajo</t>
  </si>
  <si>
    <t>Capacitación especialista en impuestos</t>
  </si>
  <si>
    <t>Capacitación curso Como elaborar un esquema de clasificación de Activos de Información</t>
  </si>
  <si>
    <t>adquisición de 4 banderolas o Fly banner y un wall o pop banner, diseño e impresión full color de tela y lona.</t>
  </si>
  <si>
    <t>Suscripción en la Nube de un servicio de Streaming (Transmisión), para publicar los audios de las Actas de Junta Directiva del BANHVI</t>
  </si>
  <si>
    <t>Compra de teléfono inalámbrico</t>
  </si>
  <si>
    <t>CONTRATACIÓN DE UNA BASE DE DATOS PARA LA APLICACIÓN DE LA POLÍTICA CONOZCA A SU EMPLEADO</t>
  </si>
  <si>
    <t>Adquisición de tapas para acuerdos de la Junta Directiva del BANHVI</t>
  </si>
  <si>
    <t>Adquisición de pizarras de vidrio</t>
  </si>
  <si>
    <t>Capacitación gestión de riesgos y prevención de legitimación de activos</t>
  </si>
  <si>
    <t>Capacitación Especialización en habilidades blandas</t>
  </si>
  <si>
    <t>Alquiler de licenciamiento LaserFiche</t>
  </si>
  <si>
    <t>Control de Acceso Automático a Áreas Restringidas, en cumplimiento con el informe “AI-OF-003-2020</t>
  </si>
  <si>
    <t>Servicio de mantenimiento de sistemas de aire acondicionado</t>
  </si>
  <si>
    <t>Renovación de la suscripción anual del paquete de aplicaciones Adobe Creative Cloud for desktop</t>
  </si>
  <si>
    <t>Revisión/Diagnóstico y Distribución de la red eléctrica en el cuarto de servidores del BANHVI</t>
  </si>
  <si>
    <t>Contratación de profesional en Contaduría Pública para que forme parte del Comité de Auditoría del BANHVI</t>
  </si>
  <si>
    <t>Servicio de telepeaje electrónico para la flotilla del BANHVI</t>
  </si>
  <si>
    <t>Renovación Servicio de Suscripción en la Nube Microsoft SharePoint online para los miembros de Junta Directiva</t>
  </si>
  <si>
    <t>Adquisición de Licencias Microsoft Visio y Project</t>
  </si>
  <si>
    <t>Contratación de Ingeniero Civil para la Auditoría Interna</t>
  </si>
  <si>
    <t>Actualización de Licencias FGT</t>
  </si>
  <si>
    <t>Capacitación Planificación estratégica orientada a resultados</t>
  </si>
  <si>
    <t>Contratación de servicios de capacitación riesgo de fraude en entidades financieras</t>
  </si>
  <si>
    <t>Pauta publicitaria en AM Prensa.com para informar sobre mecanismos para acceder al Bono, condiciones, requisitos y funcionamiento de programas para familias de ingresos medios.</t>
  </si>
  <si>
    <t>Pauta publicitaria en CR Hoy.com para informar sobre mecanismos para acceder al Bono, condiciones, requisitos y funcionamiento de programas para familias de ingresos medios.</t>
  </si>
  <si>
    <t>Pauta publicitaria en DiarioExtra.com para informar sobre mecanismos para acceder al Bono, condiciones, requisitos y funcionamiento de programas para familias de ingresos medios.</t>
  </si>
  <si>
    <t>Técnico Contratación Administrativa</t>
  </si>
  <si>
    <t>Contratación de una empresa que brinde servicios de capacitación de conocimientos sobre Sistema Delphos en la modalidad “In House</t>
  </si>
  <si>
    <t>Contratación de notario para tramitar escritura de traspaso de finca 1-485556-000 proyecto El Edén, lote B-8</t>
  </si>
  <si>
    <t>Contratación de servicios de capacitación en Normas Internacionales de Auditoria Interna aplicadas</t>
  </si>
  <si>
    <t>Contratación de servicios de capacitación las mejores prácticas de evaluación de riesgos</t>
  </si>
  <si>
    <t>Contratación de topógrafo para verificación de linderos y confección de plano nuevo</t>
  </si>
  <si>
    <t>Pauta publicitaria en Cadena de Emisoras Columbia</t>
  </si>
  <si>
    <t>Pauta publicitaria en Central de Radios CDR S.A.</t>
  </si>
  <si>
    <t>Pauta publicitaria en Teletica Radio</t>
  </si>
  <si>
    <t>Cartel Contrato de Mantenimiento de  UPS 45KVA y Cambio de Banco de Batería</t>
  </si>
  <si>
    <t>Contrato de soporte y mantenimiento del sistema OpRisk</t>
  </si>
  <si>
    <t>Contratación de estudio socio económico (trabajador social), caso en Tilaran, Guanacaste</t>
  </si>
  <si>
    <t>Servicios de mantenimiento preventivo y correctivo de dos ascensores marca SCHINDLER</t>
  </si>
  <si>
    <t>Actualización Licencias Symantec Endpoint Protection</t>
  </si>
  <si>
    <t>Servicio de capacitación programa profesional de Aplicación de las NIIF modulo III</t>
  </si>
  <si>
    <t>Renovación de Licencias de FirePower del IPS-ASA</t>
  </si>
  <si>
    <t>Servicios de mantenimiento y remodelación del piso de la Junta Directiva y Gerencia General del BANHVI</t>
  </si>
  <si>
    <t>Pauta publicitaria en Radio Actual 107.1 FM</t>
  </si>
  <si>
    <t>Pauta publicitaria en Radio Santa Clara 550 AM</t>
  </si>
  <si>
    <t>Pauta publicitaria en Guana Noticias.com</t>
  </si>
  <si>
    <t>Pauta publicitaria en El Guardián.cr</t>
  </si>
  <si>
    <t>Capacitación Programa de Certificación SCRUM</t>
  </si>
  <si>
    <t>Capacitación curso, Reglamento sobre Gestión de Riesgos de Crédito</t>
  </si>
  <si>
    <t>Capacitación Actualización NIIF</t>
  </si>
  <si>
    <t>Capacitación excel intermedio</t>
  </si>
  <si>
    <t>Renovación de soporte de fábrica para equipos de cisco (Smartnet Total Care)</t>
  </si>
  <si>
    <t>Servicio de capacitación en Especialización de Impuestos</t>
  </si>
  <si>
    <t>Servicios de capacitación Módulo V Fiscalizadores de Inversión</t>
  </si>
  <si>
    <t>Contratación de servicios de capacitación inspecciòn de obras civiles e inspecciones DT</t>
  </si>
  <si>
    <t>Actualización de Licencias del antivirus Symantec Endpoint Protection</t>
  </si>
  <si>
    <t>Servicio de capacitación Actualización NIIF modulo IV</t>
  </si>
  <si>
    <t>Servicio de capacitación para Auditoria Interna, Congreso Latinoamericano de Prevención de Fraude Organizacional – CLAPFO.</t>
  </si>
  <si>
    <t>Servicio de desinfección contra COVID19 de las instalaciones del BANHVI, modalidad Según Demanda</t>
  </si>
  <si>
    <t>Servicio de mantenimiento de sistema de alarmas</t>
  </si>
  <si>
    <t>Servicio de capacitación  Seminario Online: De vuelta al trabajo, New normal y precauciones que deben de tomar los patronos,</t>
  </si>
  <si>
    <t>Pauta publicitaria en el SINART</t>
  </si>
  <si>
    <t>Extensión de la garantía de la herramienta DELPHOS</t>
  </si>
  <si>
    <t>Soporte de la Plataforma CISCO</t>
  </si>
  <si>
    <t>Contratación de servicios de consulta de información jurídica</t>
  </si>
  <si>
    <t>Adquisición de licencias Acrobat Pro DC</t>
  </si>
  <si>
    <t>Solicitud de compra de desfibrilador externo automático (DEA)</t>
  </si>
  <si>
    <t>Servicio de capacitación Audiencia Oral y Privada en el Procedimiento Administrativo</t>
  </si>
  <si>
    <t>Servicios de Capacitación Modificaciones al Reglamento de Fraccionamientos y Urbanizaciones</t>
  </si>
  <si>
    <t>Servicios de Capacitación Redacción de documentos e informes técnicos</t>
  </si>
  <si>
    <t>Contratación del servicio de mejoras en la accesibilidad del Sitio web Institucional.</t>
  </si>
  <si>
    <t>Actualización de Licencias WIZDOM</t>
  </si>
  <si>
    <t>Servicios de Capacitación Taller virtual: Cálculo de Probabilidad de Incumplimiento de los Deudores de Crédito e Indicadores de Riesgo</t>
  </si>
  <si>
    <t>Contrato de mantenimiento preventivo/correctivo de UPS (10 KVA)</t>
  </si>
  <si>
    <t>Contratación de estudio socio económico (trabajador social) caso Tilaran, B° La Cabra</t>
  </si>
  <si>
    <t>Servicios de capacitación Implementación de Sistemas de Gestión de Seguridad de la información basado en la Norma Internacional -ISO27001</t>
  </si>
  <si>
    <t>Adquisición de dos sillas ergonómicas</t>
  </si>
  <si>
    <t>Contratación de Servicios de Soporte y Mantenimiento del Sistema INFOSIG</t>
  </si>
  <si>
    <t>Renovación licencias Online-Project-Visio</t>
  </si>
  <si>
    <t>Mantenimiento preventivo y correctivo del software de AudiNet</t>
  </si>
  <si>
    <t>Servicio de capacitación en curso Excel básico empresarial</t>
  </si>
  <si>
    <t>Mantenimiento preventivo y correctivo de dos vehículos propiedad del BANHVI</t>
  </si>
  <si>
    <t>Servicio de monitoreo y transcripción textual de noticias de radio, prensa escrita y televisión</t>
  </si>
  <si>
    <t>Contratación de profesional en Derecho con experiencia en normativa de condominios</t>
  </si>
  <si>
    <t>Servicio del Sistema Integrado de Compras Públicas SICOP</t>
  </si>
  <si>
    <t>Adquisición de dos deshumedecedores o deshumidificadores para uso en Archivo Central y Bodega de Suministros</t>
  </si>
  <si>
    <t>Servicio de capacitación Presupuestos de Obras Civiles</t>
  </si>
  <si>
    <t>Contratación avalúo edificio BANHVI</t>
  </si>
  <si>
    <t>Contratación de profesional en agrimensura para demarcación de linderos y confección de plano</t>
  </si>
  <si>
    <t>ADQUISICIÓN DE IMPLEMENTOS DE PRIMEROS AUXILIOS PARA BRIGADA DE EMERGENCIAS</t>
  </si>
  <si>
    <t>Servicio de capacitación en Curso Evaluación presupuestaria con énfasis en indicadores</t>
  </si>
  <si>
    <t>Compra de Router Conexión SINPE</t>
  </si>
  <si>
    <t>Servicio de Capacitacion Congreso Prevención de Lavado de Activos y Financiamiento al Terrorismo ABCPLAT 2020</t>
  </si>
  <si>
    <t>Servicio de sustitución de portones en el edificio del BANHVI</t>
  </si>
  <si>
    <t>Adquisición e instalación de pararrayos en el edificio del BANHVI</t>
  </si>
  <si>
    <t>Adquisición Licencias Microsoft Endpoint Configuration Manager</t>
  </si>
  <si>
    <t>Contratación de profesional en Derecho con especialidad Derecho Público - Junta Directiva</t>
  </si>
  <si>
    <t>Contratación de servicios profesionales para el mantenimiento y mejora del Sistema de Continuidad de Negocios del BANHVI</t>
  </si>
  <si>
    <t>Auditoría Externa de los Estados Financieros del BANHVI y Cumplimiento del Reglamento de Idoneidad - Acuerdo SUGEF 22-18 2020-2021-2022 2020-2021-2022</t>
  </si>
  <si>
    <t>Contratación de horas soporte, mantenimiento y asistencia técnica herramienta LaserFiche</t>
  </si>
  <si>
    <t>Compra de tres (3) Servidores</t>
  </si>
  <si>
    <t>Adquisición de Dos Dispositivos de almacenamiento especializado para respaldo y su respectivo software de respaldo</t>
  </si>
  <si>
    <t>Contratación de Director (a) de Proyecto OPTIMUS (ERP)</t>
  </si>
  <si>
    <t>Arrendamiento de equipo multifuncional - BANHVI</t>
  </si>
  <si>
    <t>Cambio de cableado estructurado, fibra óptica  y Sistema de CCTV</t>
  </si>
  <si>
    <t>Servicios profesionales de consultoría, guía y/o acompañamiento en la implementación del Plan de Acción para cumplir con la normativa SUGEF 14-17</t>
  </si>
  <si>
    <t>Desarrollo del Diagnostico del S.F.N.V., el Plan Estratégico 2021-2023 y ejecución de un plan de modernización y fortalecimiento organizacional del BANHVI</t>
  </si>
  <si>
    <t>DETALLE DE CONTRATACIONES 2020</t>
  </si>
  <si>
    <t>INSTITUTO COSTARRICENSE DE ELECTRICIDAD</t>
  </si>
  <si>
    <t>SANTA BARBARA TECHNOLOGY SOCIEDAD ANONIMA</t>
  </si>
  <si>
    <t>CORPORACION COMERCIAL E INDUSTRIAL EL LAGAR C R SOCIEDAD ANONIMA</t>
  </si>
  <si>
    <t>MOBI CENTRO LIMITADA</t>
  </si>
  <si>
    <t>EVENTOS BRAGAR SOCIEDAD ANONIMA.</t>
  </si>
  <si>
    <t>ANDREINA VINCENZI GUILA</t>
  </si>
  <si>
    <t>INSTITUTO LATINOAMERICANO DE COMPUTACION ILAC SOCIEDAD DE RESPONSABLIDAD LIMITADA</t>
  </si>
  <si>
    <t>ALMACEN MAURO SOCIEDAD ANONIMA</t>
  </si>
  <si>
    <t>ACIMA-ASOCIACION COSTARRICENSE DE INGENIERIA DE MANTENIMIENTO Y GESTION DE ACTIVOS</t>
  </si>
  <si>
    <t>CREACIONES INFORMATICAS EXCELLENT SOCIEDAD ANONIMA</t>
  </si>
  <si>
    <t>DESPACHO CARVAJAL &amp; COLEGIADOS CONTADORES PUBLICOS AUTORIZADOS SOCIEDAD ANONIMA</t>
  </si>
  <si>
    <t>CENTRO INTERNACIONAL PARA EL DESARROLLO DEL TELETRABAJO CENTINDTEL DE COSTA RICA SOCIEDAD CIVIL.</t>
  </si>
  <si>
    <t>IMPRESOS UNION CORPORATIVA, SOCIEDAD ANONIMA</t>
  </si>
  <si>
    <t>COMPAÑIA TECNICA Y COMERCIAL SATEC SOCIEDAD ANONIMA</t>
  </si>
  <si>
    <t>ALUDEL LIMITADA</t>
  </si>
  <si>
    <t>OFIPRINTE COMERCIAL M B SOCIEDAD ANONIMA</t>
  </si>
  <si>
    <t>PIZARRAS TAURO SOCIEDAD ANONIMA</t>
  </si>
  <si>
    <t>UNIVERSIDAD NACIONAL</t>
  </si>
  <si>
    <t>TECNOLOGIA ACCESO &amp; SEGURIDAD TAS SOCIEDAD ANONIMA</t>
  </si>
  <si>
    <t>SAIRE SERVICIOS DE AIRE Y REFRIGERACION LIMITADA</t>
  </si>
  <si>
    <t>ENRIQUE ANTONIO MOLINA PADILLA</t>
  </si>
  <si>
    <t>CRHOY SOCIEDAD ANONIMA</t>
  </si>
  <si>
    <t>CARLOS ANDRES MORALES PACHECO</t>
  </si>
  <si>
    <t>PC NOTEBOOK DE COSTA RICA SOCIEDAD ANONIMA</t>
  </si>
  <si>
    <t>SEBASTIAN DIAZ HIDALGO</t>
  </si>
  <si>
    <t>CORPORACION COMERCIAL SIGMA INTERNACIONAL SOCIEDAD ANONIMA</t>
  </si>
  <si>
    <t>ELEVADORES SCHINDLER SOCIEDAD ANONIMA</t>
  </si>
  <si>
    <t>AKROS SOLUCIONES SOCIEDAD ANONIMA</t>
  </si>
  <si>
    <t>MANEJO PROFESIONAL DE DESECHOS SOCIEDAD ANONIMA</t>
  </si>
  <si>
    <t>SITEC SISTEMAS INTEGRADOS DE SEGURIDAD, SOCIEDAD ANONIMA</t>
  </si>
  <si>
    <t>BDS ASESORES JURIDICOS SOCIEDAD ANONIMA</t>
  </si>
  <si>
    <t>TECNOLOGIA VIRTUAL SOCIEDAD ANONIMA</t>
  </si>
  <si>
    <t>CONSORCIO INTERAMERICANO CARIBE DE EXPORTACION SOCIEDAD ANONIMA</t>
  </si>
  <si>
    <t>GLOBALEX SISTEMAS INFORMATICOS SOCIEDAD DE RESPONSABILIDAD LIMITADA</t>
  </si>
  <si>
    <t>JACQUELINE VARGAS MORENO</t>
  </si>
  <si>
    <t>MUEBLES METALICOS ALVARADO SOCIEDAD ANONIMA</t>
  </si>
  <si>
    <t>DESARROLLO TEGNOLOGICO EMPRESARIAL ADE SOCIEDAD ANONIMA</t>
  </si>
  <si>
    <t>AGENCIA DATSUN SOCIEDAD ANONIMA</t>
  </si>
  <si>
    <t>CONTROLES VIDEO TECNICOS DE COSTA RICA SOCIEDAD ANONIMA</t>
  </si>
  <si>
    <t>PIERO VIGNOLI CHESSLER</t>
  </si>
  <si>
    <t>RADIOGRÁFICA COSTARRICENSE SOCIEDAD ANÓNIMA</t>
  </si>
  <si>
    <t>GRUPO CLIMAIRE SOCIEDAD ANONIMA</t>
  </si>
  <si>
    <t>TIANCY MEDICA SOCIEDAD ANONIMA</t>
  </si>
  <si>
    <t>KATTYA MARIA ARAYA ZUÑIGA</t>
  </si>
  <si>
    <t>PRICE WATERHOUSE COOPERS CONSULTORES SOCIEDAD DE RESPONSABILIDAD LIMITADA</t>
  </si>
  <si>
    <t>BANCO HIPOTECARIO DE LA VIVIENDA / PROGRAMA DE ADQUISICIONES AÑO 2020</t>
  </si>
  <si>
    <t>Alquiler de inmueble para traslado de oficinas, para bodegaje y custodia de documentación y alquiler de espacios de parqueos, alquiler de inmueble adicional para oficina</t>
  </si>
  <si>
    <t>Servicio de correo nacional e internacional, tales como el envío de todo tipo de correspondencia del Banco hacia las entidades Autorizadas y otras instituciones públicas y privadas.</t>
  </si>
  <si>
    <t>Servicio de Telecomunicaciones tales como pago de teléfonos / SINPE / Llíneas punto a punto y enlaces ópticos y servicio de internet de 6MB del Banco / Enlace contingente de Internet / Chips para 9 tablets / Aumento de capacidad de barra ancha, transmisión de internet a 200MB / Pago anual de uso de plataforma SICOP</t>
  </si>
  <si>
    <t>Campaña de publicidad sobre temas de servicios y rendición de cuentas / Señalización adicional del edificio</t>
  </si>
  <si>
    <t>Alquiler de Centro de Procesamiento Alterno y equipo de cómputo</t>
  </si>
  <si>
    <t>Publicación de comunicados de la Administración o Junta Directiva, normas, reglamentos, directrices y avisos en materia de contratación administrativa en el Diario Oficial La Gaceta</t>
  </si>
  <si>
    <t>Impresión de folletos informativos y encuadernación de documentación</t>
  </si>
  <si>
    <t>Servicios</t>
  </si>
  <si>
    <t>Servicios de tecnologías de información entre los que se destacan: Servicio SINPE en la Nube, Servicios Telemáticos (Consulta Datos INTERDATA), Suscripción en la nube del servicio de streaming (transmisión), Master Lex, Servicio en la Nube (Gestión de riesgos no financieros), Servicio en la nube (subsitio información del Comité de Riesgos), Rediseño Sistema de Vivienda, Sistemas de Apoyo a la Gestión Financiera del BANHVI (SAGF-CH), Servicio en la Nube (Office 365 E3) / Suscripción Symantec Email Cloud Security sobre la plataforma Office 365 del Banco.</t>
  </si>
  <si>
    <t>Contratación de estudios topográficos, peritajes y avalúos / Estudio de diagnóstico del estado actual del edificio al amparo del estudio estructural realizado de previo.</t>
  </si>
  <si>
    <t>Contratación de profesionales en el área financiera contable, ciencias económicas y sociales, en materia de gobierno corporativo / Auditoría Externa de cumplimiento de la Ley 8204 / Auditoría externa sobre el proceso de Administración Integral de riesgos / Auditoría de Estados Financieros del Banco / Auditoría de Calidad de la Liquidación Presupuestaria / Auditoría de Estados Financieros del FOSUVI / Servicio de monitoreo de noticias / Servicios de empresa calificadora de riesgo / Actualización del plan de continuidad / Consultoría en Gobierno Corporativo / Evaluación de clima organizacional / Diagnóstico y asesoría tributaria / Estudio de modernización institucional</t>
  </si>
  <si>
    <t>Servicios de desarrollo de sistemas informáticos: Soporte Componentes de redes / Migración de información de LT02 a LT06 / Diagnóstico de análisis de Vulnerabilidades y pruebas de penetración para el mejoramiento de la Gestión de la Seguridad de la Información del BANHVI / Actualización de documentación de la red y confección de plano respectivo</t>
  </si>
  <si>
    <t>Servicios de localización y notificación / Servicio de alumbrado de calles y limpieza de zona aledaña al edificio / Contratación de un Sistema de Gestión de la Seguridad de la Información / Diagnóstico y revisión de distribución de la red eléctrica en Sala de Servidores / Apoyo en la implementación del Plan de Acción de la Primera Auditoría externa de TI Acuerdo SUGEF 14-17 y emisión de informe final de dicha auditoría.</t>
  </si>
  <si>
    <t>Gastos de viaje de transporte dentro del país y en el exterior</t>
  </si>
  <si>
    <t>Gastos de representación institucional</t>
  </si>
  <si>
    <t>Mantenimiento y limpieza de fincas a nombre del Banco y posible trabajos de demolición / Polarizado de ventas</t>
  </si>
  <si>
    <t>Certificaciones de las nuevas conexiones de Red / Certificación de enlaces de telecomunicaciones</t>
  </si>
  <si>
    <t>Mantenimiento de planta de energía eléctrica y transformadores</t>
  </si>
  <si>
    <t>Mantenimiento de equipo de comunicación / Garantía y soporte Central Telefónica Alcatel / Smartcare 8x5xNBD Productos Cisco / Reemplazo de equipo de comunicaciones dañado</t>
  </si>
  <si>
    <t>Mantenimiento y reparación de equipo y mobiliario de oficina / Mantenimiento aire acondicionado Data Mate 3 Ton</t>
  </si>
  <si>
    <t>Soporte y mantenimiento a los Sistemas de Información Institucionales: Soporte al APP MI Bono en Línea / Soporte Página Web Institucional / Diseño e implantación de plantilla / Fortigate 100D / Mantenimiento Herramienta Delpho / Unidades de UPS / Banco de Baterías de UPS / Soporte y asistencia técnica Wizdom / Soporte plataforma operativa Microsoft / Soporte Base de Datos Oracle / Mantenimiento Sistema de Riesgos Operativos / Mantenimiento Sistema Laserfiche e incorporación de la herramienta a las entidades autorizadas / Mejoras urgentes en sistemas en producción / Soporte por demanda según incidente / Mantenimiento Mesa de Servicio DTI</t>
  </si>
  <si>
    <t>Impuestos sobre bienes inmuebles</t>
  </si>
  <si>
    <t>Alimentos y bebidas</t>
  </si>
  <si>
    <t>Materiales y productos eléctricos ,telefónicos y de cómputo (Compra de bulbo eléctrico / Regletas / Brazos para 10 monitores / Control de Acceso Automático a Áreas Restringidas / Reemplazo de parte de estaciones y periféricos / Materiales y productos eléctricos, telefónicos y de cómputo</t>
  </si>
  <si>
    <t>Compra de uniformes, franelas para trabajos de limpieza, botas y chalecos para trabajo de campo, así como tela tricolor para actos protocolarios, pabellón nacional y persianas.</t>
  </si>
  <si>
    <t>Equipo de contingencia para la flotilla del Banco y cancelación de nuevos transformadores</t>
  </si>
  <si>
    <t>Equipo de comunicación (Compra de teléfonos, switches de ductos por obsolescencia / Switches para alta disponibilidad / Switches de DMZ por obsolescencia / visualizador Vulnerabilidades en el tráfico de la red / Compra de GPS georrefrenciados / cámaras de vigilancia)</t>
  </si>
  <si>
    <t>Equipo y mobiliario de oficina</t>
  </si>
  <si>
    <t>Equipo y programas de cómputo (Microsoft Office Project Standard Edition, Nueva herramienta de Resplado, Symantec Brigtmail Appliance, Impresora multifuncional, Reemplazo de equipo de cómputo dañado / Cancelación de equipos adquiridos en el 2019)</t>
  </si>
  <si>
    <t>Hornos de microondas /Percoladores / Coffee makers / Cámaras fotográficas digitales / Odómetros / Bomba de agua / Sensores de humo entre otros</t>
  </si>
  <si>
    <t>Renovación y mantenimiento de licencias / Adquisición y desarrollo de sistemas informáticos / Software especializado / Adiciones y mejoras a sistemas en operación</t>
  </si>
  <si>
    <t>Servicio de capacitación curso, Reglamento sobre Gestión de Riesgos de Crédito</t>
  </si>
  <si>
    <t>Contratación de servicios de capacitación las mejores prácticas de evaluación de riesgos</t>
  </si>
  <si>
    <t>Capacitación curso Riesgo estratégico</t>
  </si>
  <si>
    <t>Cámara de Bancos e Instituciones Financieras de Costa Rica</t>
  </si>
  <si>
    <t>Compra de Router Conexión SINPE</t>
  </si>
  <si>
    <t>DATASYS GROUP SOCIEDAD ANONIMA</t>
  </si>
  <si>
    <t>Auditoría Externa de los Estados Financieros del BANHVI y Cumplimiento del Reglamento de Idoneidad - Acuerdo SUGEF 22-18 2020-2021-2022 2020-2021-2022</t>
  </si>
  <si>
    <t>Servicios profesionales de consultoría, guía y/o acompañamiento en la implementación del Plan de Acción para cumplir con la normativa SUGEF 14-17</t>
  </si>
  <si>
    <t xml:space="preserve">	DATASYS GROUP SOCIEDAD ANONIMA</t>
  </si>
  <si>
    <t>SALAS PORTONES Y SISTEMAS AUTOMATICOS SOCIEDAD ANONIMA</t>
  </si>
  <si>
    <t>Electrotecnica S.A-Soporte Critico S.A.</t>
  </si>
  <si>
    <t>Victor Hugo Rodriguez Centeno</t>
  </si>
  <si>
    <t>GILBERT MARIN JIMENEZ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</si>
</sst>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540A]#,##0.00"/>
  </numFmts>
  <fonts count="11" x14ac:knownFonts="1">
    <font>
      <sz val="11"/>
      <color indexed="8"/>
      <name val="Calibri"/>
      <family val="2"/>
      <scheme val="minor"/>
    </font>
    <font>
      <sz val="11"/>
      <color theme="1"/>
      <name val="Calibri"/>
      <family val="2"/>
      <scheme val="minor"/>
    </font>
    <font>
      <sz val="11"/>
      <color theme="1"/>
      <name val="Calibri"/>
      <family val="2"/>
      <scheme val="minor"/>
    </font>
    <font>
      <b/>
      <sz val="12"/>
      <color theme="0"/>
      <name val="Calibri"/>
      <family val="2"/>
      <scheme val="minor"/>
    </font>
    <font>
      <sz val="10"/>
      <color indexed="8"/>
      <name val="Calibri"/>
      <family val="2"/>
      <scheme val="minor"/>
    </font>
    <font>
      <sz val="10"/>
      <name val="Calibri"/>
      <family val="2"/>
      <scheme val="minor"/>
    </font>
    <font>
      <b/>
      <sz val="10"/>
      <color indexed="8"/>
      <name val="Calibri"/>
      <family val="2"/>
      <scheme val="minor"/>
    </font>
    <font>
      <sz val="11"/>
      <name val="Calibri"/>
      <family val="2"/>
      <scheme val="minor"/>
    </font>
    <font>
      <b/>
      <sz val="11"/>
      <color theme="1"/>
      <name val="Calibri"/>
      <family val="2"/>
      <scheme val="minor"/>
    </font>
    <font>
      <b/>
      <sz val="14"/>
      <color theme="0"/>
      <name val="Calibri"/>
      <family val="2"/>
      <scheme val="minor"/>
    </font>
    <font>
      <b/>
      <sz val="14"/>
      <color indexed="8"/>
      <name val="Calibri"/>
      <family val="2"/>
      <scheme val="minor"/>
    </font>
  </fonts>
  <fills count="8">
    <fill>
      <patternFill patternType="none"/>
    </fill>
    <fill>
      <patternFill patternType="gray125"/>
    </fill>
    <fill>
      <patternFill patternType="solid">
        <fgColor rgb="FF0099E6"/>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0" fontId="0" fillId="3" borderId="0" xfId="0" applyFont="1" applyFill="1" applyAlignment="1">
      <alignment wrapText="1"/>
    </xf>
    <xf numFmtId="0" fontId="0" fillId="0" borderId="0" xfId="0" applyFont="1" applyAlignment="1">
      <alignment wrapText="1"/>
    </xf>
    <xf numFmtId="0" fontId="8" fillId="4" borderId="1" xfId="0" applyFont="1" applyFill="1" applyBorder="1" applyAlignment="1">
      <alignment horizontal="center" vertical="center" wrapText="1"/>
    </xf>
    <xf numFmtId="0" fontId="0" fillId="3" borderId="0" xfId="0" applyFont="1" applyFill="1" applyAlignment="1">
      <alignment horizontal="center" vertical="center" wrapText="1"/>
    </xf>
    <xf numFmtId="0" fontId="0" fillId="0" borderId="0" xfId="0" applyFont="1" applyAlignment="1">
      <alignment horizontal="center" vertical="center" wrapText="1"/>
    </xf>
    <xf numFmtId="164" fontId="2"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0" fillId="0" borderId="0" xfId="0" applyFont="1" applyFill="1" applyAlignment="1">
      <alignment wrapText="1"/>
    </xf>
    <xf numFmtId="0" fontId="2" fillId="0" borderId="1" xfId="0" applyFont="1" applyFill="1" applyBorder="1" applyAlignment="1">
      <alignment horizontal="center" vertical="top" wrapText="1"/>
    </xf>
    <xf numFmtId="0" fontId="9" fillId="2"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0" fillId="7" borderId="7" xfId="0" applyFont="1" applyFill="1" applyBorder="1" applyAlignment="1" applyProtection="1">
      <alignment vertical="center"/>
    </xf>
    <xf numFmtId="0" fontId="10" fillId="7" borderId="8" xfId="0" applyFont="1" applyFill="1" applyBorder="1" applyAlignment="1" applyProtection="1">
      <alignment horizontal="center" vertical="center" wrapText="1"/>
    </xf>
    <xf numFmtId="0" fontId="10" fillId="7" borderId="8" xfId="0" applyFont="1" applyFill="1" applyBorder="1" applyAlignment="1" applyProtection="1">
      <alignment vertical="center"/>
    </xf>
    <xf numFmtId="0" fontId="10" fillId="7" borderId="9" xfId="0" applyFont="1" applyFill="1" applyBorder="1" applyAlignment="1" applyProtection="1">
      <alignment vertical="center"/>
    </xf>
    <xf numFmtId="0" fontId="0" fillId="0" borderId="0" xfId="0" applyProtection="1"/>
    <xf numFmtId="0" fontId="3" fillId="2"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164" fontId="0" fillId="0" borderId="1" xfId="0" applyNumberFormat="1" applyBorder="1" applyAlignment="1" applyProtection="1">
      <alignment horizontal="center" vertical="center"/>
    </xf>
    <xf numFmtId="0" fontId="0" fillId="0" borderId="1" xfId="0" applyBorder="1" applyAlignment="1" applyProtection="1">
      <alignment horizontal="center" vertical="center"/>
    </xf>
    <xf numFmtId="0" fontId="4" fillId="0" borderId="0" xfId="0" applyFont="1" applyFill="1" applyProtection="1"/>
    <xf numFmtId="164" fontId="0" fillId="0" borderId="1" xfId="0" applyNumberFormat="1" applyBorder="1" applyAlignment="1" applyProtection="1">
      <alignment horizontal="center" vertical="center" wrapText="1"/>
    </xf>
    <xf numFmtId="0" fontId="0" fillId="0" borderId="1" xfId="0" applyBorder="1" applyAlignment="1" applyProtection="1">
      <alignment horizontal="center" vertical="center" wrapText="1"/>
    </xf>
    <xf numFmtId="0" fontId="4" fillId="0" borderId="0" xfId="0" applyFont="1" applyFill="1" applyAlignment="1" applyProtection="1">
      <alignment wrapText="1"/>
    </xf>
    <xf numFmtId="0" fontId="4" fillId="0" borderId="0" xfId="0" applyFont="1" applyAlignment="1" applyProtection="1">
      <alignment horizontal="center" vertical="center"/>
    </xf>
    <xf numFmtId="0" fontId="4" fillId="0" borderId="0" xfId="0" applyFont="1" applyAlignment="1" applyProtection="1">
      <alignment horizontal="center" vertical="center" wrapText="1"/>
    </xf>
    <xf numFmtId="0" fontId="4" fillId="0" borderId="0" xfId="0" applyFont="1" applyProtection="1"/>
    <xf numFmtId="0" fontId="4" fillId="0" borderId="0" xfId="0" applyFont="1" applyAlignment="1" applyProtection="1">
      <alignment horizontal="center"/>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3" borderId="0" xfId="0" applyFont="1" applyFill="1" applyBorder="1" applyAlignment="1" applyProtection="1">
      <alignment vertical="center" wrapText="1"/>
    </xf>
    <xf numFmtId="0" fontId="3" fillId="2" borderId="4"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4" fillId="6" borderId="1" xfId="0" applyFont="1" applyFill="1" applyBorder="1" applyAlignment="1" applyProtection="1">
      <alignment horizontal="center"/>
    </xf>
    <xf numFmtId="0" fontId="4" fillId="6" borderId="1"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xf>
    <xf numFmtId="0" fontId="5" fillId="6" borderId="1" xfId="0" applyFont="1" applyFill="1" applyBorder="1" applyAlignment="1" applyProtection="1">
      <alignment horizontal="center" vertical="center" wrapText="1"/>
    </xf>
    <xf numFmtId="0" fontId="0" fillId="3" borderId="1" xfId="0" applyFont="1" applyFill="1" applyBorder="1" applyAlignment="1" applyProtection="1">
      <alignment horizontal="center" vertical="center"/>
    </xf>
    <xf numFmtId="0" fontId="0" fillId="3" borderId="1"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xf>
    <xf numFmtId="0" fontId="6" fillId="5" borderId="1" xfId="0" applyFont="1" applyFill="1" applyBorder="1" applyAlignment="1" applyProtection="1">
      <alignment horizontal="center" vertical="center" wrapText="1"/>
    </xf>
    <xf numFmtId="0" fontId="0" fillId="0" borderId="0" xfId="0"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horizontal="center"/>
    </xf>
  </cellXfs>
  <cellStyles count="1">
    <cellStyle name="Normal" xfId="0" builtinId="0"/>
  </cellStyles>
  <dxfs count="8">
    <dxf>
      <font>
        <strike val="0"/>
        <outline val="0"/>
        <shadow val="0"/>
        <u val="none"/>
        <vertAlign val="baseline"/>
        <sz val="10"/>
        <name val="Calibri"/>
        <family val="2"/>
        <scheme val="minor"/>
      </font>
      <protection locked="1" hidden="0"/>
    </dxf>
    <dxf>
      <font>
        <strike val="0"/>
        <outline val="0"/>
        <shadow val="0"/>
        <u val="none"/>
        <vertAlign val="baseline"/>
        <sz val="10"/>
        <name val="Calibri"/>
        <family val="2"/>
        <scheme val="minor"/>
      </font>
      <border diagonalUp="0" diagonalDown="0">
        <left style="thin">
          <color indexed="64"/>
        </left>
        <right style="thin">
          <color indexed="64"/>
        </right>
        <top/>
        <bottom/>
      </border>
      <protection locked="1" hidden="0"/>
    </dxf>
    <dxf>
      <font>
        <strike val="0"/>
        <outline val="0"/>
        <shadow val="0"/>
        <u val="none"/>
        <vertAlign val="baseline"/>
        <sz val="10"/>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name val="Calibri"/>
        <family val="2"/>
        <scheme val="minor"/>
      </font>
      <fill>
        <patternFill patternType="solid">
          <fgColor indexed="64"/>
          <bgColor theme="0" tint="-0.14999847407452621"/>
        </patternFill>
      </fill>
      <alignment horizontal="center" textRotation="0" indent="0" justifyLastLine="0" shrinkToFit="0" readingOrder="0"/>
      <border diagonalUp="0" diagonalDown="0">
        <left/>
        <right style="thin">
          <color indexed="64"/>
        </right>
        <top style="thin">
          <color indexed="64"/>
        </top>
        <bottom style="thin">
          <color indexed="64"/>
        </bottom>
      </border>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F681AE2-CACB-44AD-8773-FBB5DEF4D8CF}" name="Resumen" displayName="Resumen" ref="A164:B168" totalsRowShown="0" headerRowDxfId="1" dataDxfId="0">
  <autoFilter ref="A164:B168" xr:uid="{5E09B909-FAEA-4700-B836-59EFAF8C2720}"/>
  <tableColumns count="2">
    <tableColumn id="1" xr3:uid="{42D26D4F-140F-47A0-ABD0-7169B9B7C0EB}" name="TIPO DE PROCEDIMIENTO" dataDxfId="3"/>
    <tableColumn id="2" xr3:uid="{3180752D-FE1E-40EB-9826-DF6085BDF32C}" name="CANTIDAD DE TRÁMITES POR TIPO DE PROCEDIMIENTO" dataDxfId="2"/>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5"/>
  <sheetViews>
    <sheetView tabSelected="1" zoomScale="80" zoomScaleNormal="80" workbookViewId="0">
      <pane ySplit="2" topLeftCell="A3" activePane="bottomLeft" state="frozen"/>
      <selection pane="bottomLeft" sqref="A1:XFD1048576"/>
    </sheetView>
  </sheetViews>
  <sheetFormatPr baseColWidth="10" defaultColWidth="9.08984375" defaultRowHeight="14.5" x14ac:dyDescent="0.35"/>
  <cols>
    <col min="1" max="1" width="33.1796875" style="54" customWidth="1"/>
    <col min="2" max="2" width="112.1796875" style="55" customWidth="1"/>
    <col min="3" max="3" width="20.54296875" style="26" customWidth="1"/>
    <col min="4" max="4" width="79.36328125" style="56" customWidth="1"/>
    <col min="5" max="5" width="15" style="26" customWidth="1"/>
    <col min="6" max="16384" width="9.08984375" style="26"/>
  </cols>
  <sheetData>
    <row r="1" spans="1:4" ht="18.5" x14ac:dyDescent="0.35">
      <c r="A1" s="22" t="s">
        <v>414</v>
      </c>
      <c r="B1" s="23"/>
      <c r="C1" s="24"/>
      <c r="D1" s="25"/>
    </row>
    <row r="2" spans="1:4" ht="31" x14ac:dyDescent="0.35">
      <c r="A2" s="27" t="s">
        <v>96</v>
      </c>
      <c r="B2" s="27" t="s">
        <v>97</v>
      </c>
      <c r="C2" s="27" t="s">
        <v>98</v>
      </c>
      <c r="D2" s="27" t="s">
        <v>99</v>
      </c>
    </row>
    <row r="3" spans="1:4" s="31" customFormat="1" ht="25" customHeight="1" x14ac:dyDescent="0.3">
      <c r="A3" s="28" t="s">
        <v>118</v>
      </c>
      <c r="B3" s="28" t="s">
        <v>273</v>
      </c>
      <c r="C3" s="29">
        <v>685109.29</v>
      </c>
      <c r="D3" s="30" t="s">
        <v>1</v>
      </c>
    </row>
    <row r="4" spans="1:4" s="31" customFormat="1" ht="25" customHeight="1" x14ac:dyDescent="0.3">
      <c r="A4" s="28" t="s">
        <v>119</v>
      </c>
      <c r="B4" s="28" t="s">
        <v>274</v>
      </c>
      <c r="C4" s="29">
        <v>11707707.060000001</v>
      </c>
      <c r="D4" s="30" t="s">
        <v>415</v>
      </c>
    </row>
    <row r="5" spans="1:4" s="31" customFormat="1" ht="25" customHeight="1" x14ac:dyDescent="0.3">
      <c r="A5" s="28" t="s">
        <v>120</v>
      </c>
      <c r="B5" s="28" t="s">
        <v>275</v>
      </c>
      <c r="C5" s="29">
        <v>8579810.3300000001</v>
      </c>
      <c r="D5" s="30" t="s">
        <v>16</v>
      </c>
    </row>
    <row r="6" spans="1:4" s="31" customFormat="1" ht="34.25" customHeight="1" x14ac:dyDescent="0.3">
      <c r="A6" s="28" t="s">
        <v>121</v>
      </c>
      <c r="B6" s="28" t="s">
        <v>276</v>
      </c>
      <c r="C6" s="29">
        <v>1267468.78</v>
      </c>
      <c r="D6" s="30" t="s">
        <v>4</v>
      </c>
    </row>
    <row r="7" spans="1:4" s="31" customFormat="1" ht="36" customHeight="1" x14ac:dyDescent="0.3">
      <c r="A7" s="28" t="s">
        <v>122</v>
      </c>
      <c r="B7" s="28" t="s">
        <v>277</v>
      </c>
      <c r="C7" s="29">
        <v>102000</v>
      </c>
      <c r="D7" s="30" t="s">
        <v>12</v>
      </c>
    </row>
    <row r="8" spans="1:4" s="31" customFormat="1" ht="25" customHeight="1" x14ac:dyDescent="0.3">
      <c r="A8" s="28" t="s">
        <v>123</v>
      </c>
      <c r="B8" s="28" t="s">
        <v>278</v>
      </c>
      <c r="C8" s="29">
        <v>173400</v>
      </c>
      <c r="D8" s="30" t="s">
        <v>11</v>
      </c>
    </row>
    <row r="9" spans="1:4" s="31" customFormat="1" ht="25" customHeight="1" x14ac:dyDescent="0.3">
      <c r="A9" s="28" t="s">
        <v>124</v>
      </c>
      <c r="B9" s="28" t="s">
        <v>279</v>
      </c>
      <c r="C9" s="29">
        <v>657900</v>
      </c>
      <c r="D9" s="30" t="s">
        <v>11</v>
      </c>
    </row>
    <row r="10" spans="1:4" s="31" customFormat="1" ht="25" customHeight="1" x14ac:dyDescent="0.3">
      <c r="A10" s="28" t="s">
        <v>125</v>
      </c>
      <c r="B10" s="28" t="s">
        <v>280</v>
      </c>
      <c r="C10" s="29">
        <v>271200</v>
      </c>
      <c r="D10" s="30" t="s">
        <v>8</v>
      </c>
    </row>
    <row r="11" spans="1:4" s="31" customFormat="1" ht="25" customHeight="1" x14ac:dyDescent="0.3">
      <c r="A11" s="28" t="s">
        <v>126</v>
      </c>
      <c r="B11" s="28" t="s">
        <v>281</v>
      </c>
      <c r="C11" s="29">
        <v>282500</v>
      </c>
      <c r="D11" s="30" t="s">
        <v>6</v>
      </c>
    </row>
    <row r="12" spans="1:4" s="31" customFormat="1" ht="25" customHeight="1" x14ac:dyDescent="0.3">
      <c r="A12" s="28" t="s">
        <v>127</v>
      </c>
      <c r="B12" s="28" t="s">
        <v>282</v>
      </c>
      <c r="C12" s="29">
        <v>142380</v>
      </c>
      <c r="D12" s="30" t="s">
        <v>7</v>
      </c>
    </row>
    <row r="13" spans="1:4" s="31" customFormat="1" ht="25" customHeight="1" x14ac:dyDescent="0.3">
      <c r="A13" s="28" t="s">
        <v>128</v>
      </c>
      <c r="B13" s="28" t="s">
        <v>283</v>
      </c>
      <c r="C13" s="29">
        <v>0</v>
      </c>
      <c r="D13" s="30"/>
    </row>
    <row r="14" spans="1:4" s="31" customFormat="1" ht="25" customHeight="1" x14ac:dyDescent="0.3">
      <c r="A14" s="28" t="s">
        <v>129</v>
      </c>
      <c r="B14" s="28" t="s">
        <v>284</v>
      </c>
      <c r="C14" s="29">
        <v>683779.95</v>
      </c>
      <c r="D14" s="30" t="s">
        <v>416</v>
      </c>
    </row>
    <row r="15" spans="1:4" s="31" customFormat="1" ht="25" customHeight="1" x14ac:dyDescent="0.3">
      <c r="A15" s="28" t="s">
        <v>130</v>
      </c>
      <c r="B15" s="28" t="s">
        <v>285</v>
      </c>
      <c r="C15" s="29">
        <v>348379</v>
      </c>
      <c r="D15" s="30" t="s">
        <v>417</v>
      </c>
    </row>
    <row r="16" spans="1:4" s="31" customFormat="1" ht="25" customHeight="1" x14ac:dyDescent="0.3">
      <c r="A16" s="28" t="s">
        <v>131</v>
      </c>
      <c r="B16" s="28" t="s">
        <v>286</v>
      </c>
      <c r="C16" s="29">
        <v>163850</v>
      </c>
      <c r="D16" s="30" t="s">
        <v>418</v>
      </c>
    </row>
    <row r="17" spans="1:4" s="31" customFormat="1" ht="25" customHeight="1" x14ac:dyDescent="0.3">
      <c r="A17" s="28" t="s">
        <v>132</v>
      </c>
      <c r="B17" s="28" t="s">
        <v>287</v>
      </c>
      <c r="C17" s="29">
        <v>3415</v>
      </c>
      <c r="D17" s="30" t="s">
        <v>419</v>
      </c>
    </row>
    <row r="18" spans="1:4" s="31" customFormat="1" ht="25" customHeight="1" x14ac:dyDescent="0.3">
      <c r="A18" s="28" t="s">
        <v>133</v>
      </c>
      <c r="B18" s="28" t="s">
        <v>2</v>
      </c>
      <c r="C18" s="29">
        <v>1073250.7</v>
      </c>
      <c r="D18" s="30" t="s">
        <v>1</v>
      </c>
    </row>
    <row r="19" spans="1:4" s="31" customFormat="1" ht="25" customHeight="1" x14ac:dyDescent="0.3">
      <c r="A19" s="28" t="s">
        <v>134</v>
      </c>
      <c r="B19" s="28" t="s">
        <v>0</v>
      </c>
      <c r="C19" s="29">
        <v>5532821.6399999997</v>
      </c>
      <c r="D19" s="30" t="s">
        <v>1</v>
      </c>
    </row>
    <row r="20" spans="1:4" s="31" customFormat="1" ht="25" customHeight="1" x14ac:dyDescent="0.3">
      <c r="A20" s="28" t="s">
        <v>135</v>
      </c>
      <c r="B20" s="28" t="s">
        <v>288</v>
      </c>
      <c r="C20" s="29">
        <v>410190</v>
      </c>
      <c r="D20" s="30" t="s">
        <v>420</v>
      </c>
    </row>
    <row r="21" spans="1:4" s="34" customFormat="1" ht="36.65" customHeight="1" x14ac:dyDescent="0.3">
      <c r="A21" s="28" t="s">
        <v>136</v>
      </c>
      <c r="B21" s="28" t="s">
        <v>289</v>
      </c>
      <c r="C21" s="32">
        <v>1623471</v>
      </c>
      <c r="D21" s="33" t="s">
        <v>4</v>
      </c>
    </row>
    <row r="22" spans="1:4" s="34" customFormat="1" ht="36.65" customHeight="1" x14ac:dyDescent="0.3">
      <c r="A22" s="28" t="s">
        <v>137</v>
      </c>
      <c r="B22" s="28" t="s">
        <v>290</v>
      </c>
      <c r="C22" s="32">
        <v>153000</v>
      </c>
      <c r="D22" s="33" t="s">
        <v>40</v>
      </c>
    </row>
    <row r="23" spans="1:4" s="34" customFormat="1" ht="36.65" customHeight="1" x14ac:dyDescent="0.3">
      <c r="A23" s="28" t="s">
        <v>138</v>
      </c>
      <c r="B23" s="28" t="s">
        <v>291</v>
      </c>
      <c r="C23" s="32">
        <v>73440</v>
      </c>
      <c r="D23" s="33" t="s">
        <v>421</v>
      </c>
    </row>
    <row r="24" spans="1:4" s="34" customFormat="1" ht="36.65" customHeight="1" x14ac:dyDescent="0.3">
      <c r="A24" s="28" t="s">
        <v>139</v>
      </c>
      <c r="B24" s="28" t="s">
        <v>292</v>
      </c>
      <c r="C24" s="32">
        <v>154000</v>
      </c>
      <c r="D24" s="33" t="s">
        <v>10</v>
      </c>
    </row>
    <row r="25" spans="1:4" s="34" customFormat="1" ht="36.65" customHeight="1" x14ac:dyDescent="0.3">
      <c r="A25" s="28" t="s">
        <v>140</v>
      </c>
      <c r="B25" s="28" t="s">
        <v>293</v>
      </c>
      <c r="C25" s="32">
        <v>190000</v>
      </c>
      <c r="D25" s="33" t="s">
        <v>10</v>
      </c>
    </row>
    <row r="26" spans="1:4" s="34" customFormat="1" ht="36.65" customHeight="1" x14ac:dyDescent="0.3">
      <c r="A26" s="28" t="s">
        <v>141</v>
      </c>
      <c r="B26" s="28" t="s">
        <v>294</v>
      </c>
      <c r="C26" s="32">
        <v>500000</v>
      </c>
      <c r="D26" s="33" t="s">
        <v>10</v>
      </c>
    </row>
    <row r="27" spans="1:4" s="34" customFormat="1" ht="36.65" customHeight="1" x14ac:dyDescent="0.3">
      <c r="A27" s="28" t="s">
        <v>142</v>
      </c>
      <c r="B27" s="28" t="s">
        <v>295</v>
      </c>
      <c r="C27" s="32">
        <v>351900</v>
      </c>
      <c r="D27" s="33" t="s">
        <v>11</v>
      </c>
    </row>
    <row r="28" spans="1:4" s="34" customFormat="1" ht="36.65" customHeight="1" x14ac:dyDescent="0.3">
      <c r="A28" s="28" t="s">
        <v>143</v>
      </c>
      <c r="B28" s="28" t="s">
        <v>296</v>
      </c>
      <c r="C28" s="32">
        <v>535500</v>
      </c>
      <c r="D28" s="33" t="s">
        <v>12</v>
      </c>
    </row>
    <row r="29" spans="1:4" s="34" customFormat="1" ht="36.65" customHeight="1" x14ac:dyDescent="0.3">
      <c r="A29" s="28" t="s">
        <v>144</v>
      </c>
      <c r="B29" s="28" t="s">
        <v>297</v>
      </c>
      <c r="C29" s="32">
        <v>1162800</v>
      </c>
      <c r="D29" s="33" t="s">
        <v>11</v>
      </c>
    </row>
    <row r="30" spans="1:4" s="34" customFormat="1" ht="36.65" customHeight="1" x14ac:dyDescent="0.3">
      <c r="A30" s="28" t="s">
        <v>145</v>
      </c>
      <c r="B30" s="28" t="s">
        <v>47</v>
      </c>
      <c r="C30" s="32">
        <v>10253018.109999999</v>
      </c>
      <c r="D30" s="33" t="s">
        <v>42</v>
      </c>
    </row>
    <row r="31" spans="1:4" s="34" customFormat="1" ht="36.65" customHeight="1" x14ac:dyDescent="0.3">
      <c r="A31" s="28" t="s">
        <v>146</v>
      </c>
      <c r="B31" s="28" t="s">
        <v>298</v>
      </c>
      <c r="C31" s="32">
        <v>218544.26</v>
      </c>
      <c r="D31" s="33" t="s">
        <v>422</v>
      </c>
    </row>
    <row r="32" spans="1:4" s="34" customFormat="1" ht="36.65" customHeight="1" x14ac:dyDescent="0.3">
      <c r="A32" s="28" t="s">
        <v>147</v>
      </c>
      <c r="B32" s="28" t="s">
        <v>299</v>
      </c>
      <c r="C32" s="32">
        <v>1399279</v>
      </c>
      <c r="D32" s="33" t="s">
        <v>34</v>
      </c>
    </row>
    <row r="33" spans="1:4" s="34" customFormat="1" ht="36.65" customHeight="1" x14ac:dyDescent="0.3">
      <c r="A33" s="28" t="s">
        <v>148</v>
      </c>
      <c r="B33" s="28" t="s">
        <v>300</v>
      </c>
      <c r="C33" s="32">
        <v>796773</v>
      </c>
      <c r="D33" s="33" t="s">
        <v>423</v>
      </c>
    </row>
    <row r="34" spans="1:4" s="34" customFormat="1" ht="36.65" customHeight="1" x14ac:dyDescent="0.3">
      <c r="A34" s="28" t="s">
        <v>149</v>
      </c>
      <c r="B34" s="28" t="s">
        <v>301</v>
      </c>
      <c r="C34" s="32">
        <v>761940</v>
      </c>
      <c r="D34" s="33" t="s">
        <v>424</v>
      </c>
    </row>
    <row r="35" spans="1:4" s="34" customFormat="1" ht="36.65" customHeight="1" x14ac:dyDescent="0.3">
      <c r="A35" s="28" t="s">
        <v>150</v>
      </c>
      <c r="B35" s="28" t="s">
        <v>302</v>
      </c>
      <c r="C35" s="32">
        <v>11187000</v>
      </c>
      <c r="D35" s="33" t="s">
        <v>425</v>
      </c>
    </row>
    <row r="36" spans="1:4" s="34" customFormat="1" ht="36.65" customHeight="1" x14ac:dyDescent="0.3">
      <c r="A36" s="28" t="s">
        <v>151</v>
      </c>
      <c r="B36" s="28" t="s">
        <v>45</v>
      </c>
      <c r="C36" s="32">
        <v>0</v>
      </c>
      <c r="D36" s="33"/>
    </row>
    <row r="37" spans="1:4" s="34" customFormat="1" ht="36.65" customHeight="1" x14ac:dyDescent="0.3">
      <c r="A37" s="28" t="s">
        <v>152</v>
      </c>
      <c r="B37" s="28" t="s">
        <v>303</v>
      </c>
      <c r="C37" s="32">
        <v>107100</v>
      </c>
      <c r="D37" s="33" t="s">
        <v>40</v>
      </c>
    </row>
    <row r="38" spans="1:4" s="34" customFormat="1" ht="36.65" customHeight="1" x14ac:dyDescent="0.3">
      <c r="A38" s="28" t="s">
        <v>153</v>
      </c>
      <c r="B38" s="28" t="s">
        <v>304</v>
      </c>
      <c r="C38" s="32">
        <v>810647.04000000004</v>
      </c>
      <c r="D38" s="33" t="s">
        <v>13</v>
      </c>
    </row>
    <row r="39" spans="1:4" s="34" customFormat="1" ht="36.65" customHeight="1" x14ac:dyDescent="0.3">
      <c r="A39" s="28" t="s">
        <v>154</v>
      </c>
      <c r="B39" s="28" t="s">
        <v>305</v>
      </c>
      <c r="C39" s="32">
        <v>532131.88</v>
      </c>
      <c r="D39" s="33" t="s">
        <v>22</v>
      </c>
    </row>
    <row r="40" spans="1:4" s="34" customFormat="1" ht="36.65" customHeight="1" x14ac:dyDescent="0.3">
      <c r="A40" s="28" t="s">
        <v>155</v>
      </c>
      <c r="B40" s="28" t="s">
        <v>306</v>
      </c>
      <c r="C40" s="32">
        <v>100000</v>
      </c>
      <c r="D40" s="33" t="s">
        <v>426</v>
      </c>
    </row>
    <row r="41" spans="1:4" s="34" customFormat="1" ht="36.65" customHeight="1" x14ac:dyDescent="0.3">
      <c r="A41" s="28" t="s">
        <v>156</v>
      </c>
      <c r="B41" s="28" t="s">
        <v>307</v>
      </c>
      <c r="C41" s="32">
        <v>810647.04000000004</v>
      </c>
      <c r="D41" s="33" t="s">
        <v>22</v>
      </c>
    </row>
    <row r="42" spans="1:4" s="34" customFormat="1" ht="36.65" customHeight="1" x14ac:dyDescent="0.3">
      <c r="A42" s="28" t="s">
        <v>157</v>
      </c>
      <c r="B42" s="28" t="s">
        <v>308</v>
      </c>
      <c r="C42" s="32">
        <v>193800</v>
      </c>
      <c r="D42" s="33" t="s">
        <v>11</v>
      </c>
    </row>
    <row r="43" spans="1:4" s="34" customFormat="1" ht="36.65" customHeight="1" x14ac:dyDescent="0.3">
      <c r="A43" s="28" t="s">
        <v>158</v>
      </c>
      <c r="B43" s="28" t="s">
        <v>309</v>
      </c>
      <c r="C43" s="32">
        <v>289280</v>
      </c>
      <c r="D43" s="33" t="s">
        <v>427</v>
      </c>
    </row>
    <row r="44" spans="1:4" s="34" customFormat="1" ht="36.65" customHeight="1" x14ac:dyDescent="0.3">
      <c r="A44" s="28" t="s">
        <v>159</v>
      </c>
      <c r="B44" s="28" t="s">
        <v>310</v>
      </c>
      <c r="C44" s="32">
        <v>454919.92</v>
      </c>
      <c r="D44" s="33" t="s">
        <v>4</v>
      </c>
    </row>
    <row r="45" spans="1:4" s="34" customFormat="1" ht="36.65" customHeight="1" x14ac:dyDescent="0.3">
      <c r="A45" s="28" t="s">
        <v>160</v>
      </c>
      <c r="B45" s="28" t="s">
        <v>311</v>
      </c>
      <c r="C45" s="32">
        <v>21031.56</v>
      </c>
      <c r="D45" s="33" t="s">
        <v>428</v>
      </c>
    </row>
    <row r="46" spans="1:4" s="34" customFormat="1" ht="36.65" customHeight="1" x14ac:dyDescent="0.3">
      <c r="A46" s="28" t="s">
        <v>161</v>
      </c>
      <c r="B46" s="28" t="s">
        <v>45</v>
      </c>
      <c r="C46" s="32">
        <v>9695318.3200000003</v>
      </c>
      <c r="D46" s="33" t="s">
        <v>15</v>
      </c>
    </row>
    <row r="47" spans="1:4" s="34" customFormat="1" ht="36.65" customHeight="1" x14ac:dyDescent="0.3">
      <c r="A47" s="28" t="s">
        <v>162</v>
      </c>
      <c r="B47" s="28" t="s">
        <v>312</v>
      </c>
      <c r="C47" s="32">
        <v>21187.5</v>
      </c>
      <c r="D47" s="33" t="s">
        <v>429</v>
      </c>
    </row>
    <row r="48" spans="1:4" s="34" customFormat="1" ht="36.65" customHeight="1" x14ac:dyDescent="0.3">
      <c r="A48" s="28" t="s">
        <v>163</v>
      </c>
      <c r="B48" s="28" t="s">
        <v>313</v>
      </c>
      <c r="C48" s="32">
        <v>189840</v>
      </c>
      <c r="D48" s="33" t="s">
        <v>430</v>
      </c>
    </row>
    <row r="49" spans="1:4" s="34" customFormat="1" ht="36.65" customHeight="1" x14ac:dyDescent="0.3">
      <c r="A49" s="28" t="s">
        <v>164</v>
      </c>
      <c r="B49" s="28" t="s">
        <v>283</v>
      </c>
      <c r="C49" s="32">
        <v>11643022.800000001</v>
      </c>
      <c r="D49" s="33" t="s">
        <v>35</v>
      </c>
    </row>
    <row r="50" spans="1:4" s="34" customFormat="1" ht="36.65" customHeight="1" x14ac:dyDescent="0.3">
      <c r="A50" s="28" t="s">
        <v>165</v>
      </c>
      <c r="B50" s="28" t="s">
        <v>314</v>
      </c>
      <c r="C50" s="32">
        <v>177410</v>
      </c>
      <c r="D50" s="33" t="s">
        <v>431</v>
      </c>
    </row>
    <row r="51" spans="1:4" s="34" customFormat="1" ht="36.65" customHeight="1" x14ac:dyDescent="0.3">
      <c r="A51" s="28" t="s">
        <v>166</v>
      </c>
      <c r="B51" s="28" t="s">
        <v>315</v>
      </c>
      <c r="C51" s="32">
        <v>703800</v>
      </c>
      <c r="D51" s="33" t="s">
        <v>11</v>
      </c>
    </row>
    <row r="52" spans="1:4" s="34" customFormat="1" ht="36.65" customHeight="1" x14ac:dyDescent="0.3">
      <c r="A52" s="28" t="s">
        <v>167</v>
      </c>
      <c r="B52" s="28" t="s">
        <v>316</v>
      </c>
      <c r="C52" s="32">
        <v>1122000</v>
      </c>
      <c r="D52" s="33" t="s">
        <v>432</v>
      </c>
    </row>
    <row r="53" spans="1:4" s="34" customFormat="1" ht="36.65" customHeight="1" x14ac:dyDescent="0.3">
      <c r="A53" s="28" t="s">
        <v>168</v>
      </c>
      <c r="B53" s="28" t="s">
        <v>317</v>
      </c>
      <c r="C53" s="32">
        <v>3852630.25</v>
      </c>
      <c r="D53" s="33" t="s">
        <v>36</v>
      </c>
    </row>
    <row r="54" spans="1:4" s="34" customFormat="1" ht="36.65" customHeight="1" x14ac:dyDescent="0.3">
      <c r="A54" s="28" t="s">
        <v>169</v>
      </c>
      <c r="B54" s="28" t="s">
        <v>318</v>
      </c>
      <c r="C54" s="32">
        <v>7432876.9100000001</v>
      </c>
      <c r="D54" s="33" t="s">
        <v>433</v>
      </c>
    </row>
    <row r="55" spans="1:4" s="34" customFormat="1" ht="36.65" customHeight="1" x14ac:dyDescent="0.3">
      <c r="A55" s="28" t="s">
        <v>170</v>
      </c>
      <c r="B55" s="28" t="s">
        <v>319</v>
      </c>
      <c r="C55" s="32">
        <v>593250</v>
      </c>
      <c r="D55" s="33" t="s">
        <v>434</v>
      </c>
    </row>
    <row r="56" spans="1:4" s="34" customFormat="1" ht="36.65" customHeight="1" x14ac:dyDescent="0.3">
      <c r="A56" s="28" t="s">
        <v>171</v>
      </c>
      <c r="B56" s="28" t="s">
        <v>320</v>
      </c>
      <c r="C56" s="32">
        <v>639961.15</v>
      </c>
      <c r="D56" s="33" t="s">
        <v>42</v>
      </c>
    </row>
    <row r="57" spans="1:4" s="34" customFormat="1" ht="36.65" customHeight="1" x14ac:dyDescent="0.3">
      <c r="A57" s="28" t="s">
        <v>172</v>
      </c>
      <c r="B57" s="28" t="s">
        <v>321</v>
      </c>
      <c r="C57" s="32">
        <v>1540113.18</v>
      </c>
      <c r="D57" s="33" t="s">
        <v>44</v>
      </c>
    </row>
    <row r="58" spans="1:4" s="34" customFormat="1" ht="36.65" customHeight="1" x14ac:dyDescent="0.3">
      <c r="A58" s="28" t="s">
        <v>173</v>
      </c>
      <c r="B58" s="28" t="s">
        <v>322</v>
      </c>
      <c r="C58" s="32">
        <v>0</v>
      </c>
      <c r="D58" s="33"/>
    </row>
    <row r="59" spans="1:4" s="34" customFormat="1" ht="36.65" customHeight="1" x14ac:dyDescent="0.3">
      <c r="A59" s="28" t="s">
        <v>174</v>
      </c>
      <c r="B59" s="28" t="s">
        <v>323</v>
      </c>
      <c r="C59" s="32">
        <v>227851.51</v>
      </c>
      <c r="D59" s="33" t="s">
        <v>33</v>
      </c>
    </row>
    <row r="60" spans="1:4" s="34" customFormat="1" ht="36.65" customHeight="1" x14ac:dyDescent="0.3">
      <c r="A60" s="28" t="s">
        <v>175</v>
      </c>
      <c r="B60" s="28" t="s">
        <v>324</v>
      </c>
      <c r="C60" s="32">
        <v>285001.48</v>
      </c>
      <c r="D60" s="33" t="s">
        <v>21</v>
      </c>
    </row>
    <row r="61" spans="1:4" s="34" customFormat="1" ht="36.65" customHeight="1" x14ac:dyDescent="0.3">
      <c r="A61" s="28" t="s">
        <v>176</v>
      </c>
      <c r="B61" s="28" t="s">
        <v>325</v>
      </c>
      <c r="C61" s="32">
        <v>0</v>
      </c>
      <c r="D61" s="33"/>
    </row>
    <row r="62" spans="1:4" s="34" customFormat="1" ht="36.65" customHeight="1" x14ac:dyDescent="0.3">
      <c r="A62" s="28" t="s">
        <v>177</v>
      </c>
      <c r="B62" s="28" t="s">
        <v>326</v>
      </c>
      <c r="C62" s="32">
        <v>988750</v>
      </c>
      <c r="D62" s="33" t="s">
        <v>435</v>
      </c>
    </row>
    <row r="63" spans="1:4" s="34" customFormat="1" ht="36.65" customHeight="1" x14ac:dyDescent="0.3">
      <c r="A63" s="28" t="s">
        <v>178</v>
      </c>
      <c r="B63" s="28" t="s">
        <v>327</v>
      </c>
      <c r="C63" s="32">
        <v>2851398.83</v>
      </c>
      <c r="D63" s="33" t="s">
        <v>23</v>
      </c>
    </row>
    <row r="64" spans="1:4" s="34" customFormat="1" ht="36.65" customHeight="1" x14ac:dyDescent="0.3">
      <c r="A64" s="28" t="s">
        <v>179</v>
      </c>
      <c r="B64" s="28" t="s">
        <v>328</v>
      </c>
      <c r="C64" s="32">
        <v>351900</v>
      </c>
      <c r="D64" s="33" t="s">
        <v>14</v>
      </c>
    </row>
    <row r="65" spans="1:4" s="34" customFormat="1" ht="36.65" customHeight="1" x14ac:dyDescent="0.3">
      <c r="A65" s="28" t="s">
        <v>180</v>
      </c>
      <c r="B65" s="28" t="s">
        <v>329</v>
      </c>
      <c r="C65" s="32">
        <v>768218.1</v>
      </c>
      <c r="D65" s="33" t="s">
        <v>32</v>
      </c>
    </row>
    <row r="66" spans="1:4" s="34" customFormat="1" ht="36.65" customHeight="1" x14ac:dyDescent="0.3">
      <c r="A66" s="28" t="s">
        <v>181</v>
      </c>
      <c r="B66" s="28" t="s">
        <v>330</v>
      </c>
      <c r="C66" s="32">
        <v>2260000</v>
      </c>
      <c r="D66" s="33" t="s">
        <v>30</v>
      </c>
    </row>
    <row r="67" spans="1:4" s="34" customFormat="1" ht="36.65" customHeight="1" x14ac:dyDescent="0.3">
      <c r="A67" s="28" t="s">
        <v>182</v>
      </c>
      <c r="B67" s="28" t="s">
        <v>331</v>
      </c>
      <c r="C67" s="32">
        <v>2327998.88</v>
      </c>
      <c r="D67" s="33" t="s">
        <v>436</v>
      </c>
    </row>
    <row r="68" spans="1:4" s="34" customFormat="1" ht="36.65" customHeight="1" x14ac:dyDescent="0.3">
      <c r="A68" s="28" t="s">
        <v>183</v>
      </c>
      <c r="B68" s="28" t="s">
        <v>332</v>
      </c>
      <c r="C68" s="32">
        <v>2400000</v>
      </c>
      <c r="D68" s="33" t="s">
        <v>7</v>
      </c>
    </row>
    <row r="69" spans="1:4" s="34" customFormat="1" ht="36.65" customHeight="1" x14ac:dyDescent="0.3">
      <c r="A69" s="28" t="s">
        <v>184</v>
      </c>
      <c r="B69" s="28" t="s">
        <v>322</v>
      </c>
      <c r="C69" s="32">
        <v>251282.2</v>
      </c>
      <c r="D69" s="33" t="s">
        <v>437</v>
      </c>
    </row>
    <row r="70" spans="1:4" s="34" customFormat="1" ht="36.65" customHeight="1" x14ac:dyDescent="0.3">
      <c r="A70" s="28" t="s">
        <v>185</v>
      </c>
      <c r="B70" s="28" t="s">
        <v>333</v>
      </c>
      <c r="C70" s="32">
        <v>133620</v>
      </c>
      <c r="D70" s="33" t="s">
        <v>14</v>
      </c>
    </row>
    <row r="71" spans="1:4" s="34" customFormat="1" ht="36.65" customHeight="1" x14ac:dyDescent="0.3">
      <c r="A71" s="28" t="s">
        <v>186</v>
      </c>
      <c r="B71" s="28" t="s">
        <v>334</v>
      </c>
      <c r="C71" s="32">
        <v>1319885.2</v>
      </c>
      <c r="D71" s="33" t="s">
        <v>31</v>
      </c>
    </row>
    <row r="72" spans="1:4" s="34" customFormat="1" ht="36.65" customHeight="1" x14ac:dyDescent="0.3">
      <c r="A72" s="28" t="s">
        <v>187</v>
      </c>
      <c r="B72" s="28" t="s">
        <v>335</v>
      </c>
      <c r="C72" s="32">
        <v>232668.9</v>
      </c>
      <c r="D72" s="33" t="s">
        <v>41</v>
      </c>
    </row>
    <row r="73" spans="1:4" s="34" customFormat="1" ht="36.65" customHeight="1" x14ac:dyDescent="0.3">
      <c r="A73" s="28" t="s">
        <v>188</v>
      </c>
      <c r="B73" s="28" t="s">
        <v>336</v>
      </c>
      <c r="C73" s="32">
        <v>70721.5</v>
      </c>
      <c r="D73" s="33" t="s">
        <v>27</v>
      </c>
    </row>
    <row r="74" spans="1:4" s="34" customFormat="1" ht="36.65" customHeight="1" x14ac:dyDescent="0.3">
      <c r="A74" s="28" t="s">
        <v>189</v>
      </c>
      <c r="B74" s="28" t="s">
        <v>337</v>
      </c>
      <c r="C74" s="32">
        <v>158100</v>
      </c>
      <c r="D74" s="33" t="s">
        <v>11</v>
      </c>
    </row>
    <row r="75" spans="1:4" s="34" customFormat="1" ht="36.65" customHeight="1" x14ac:dyDescent="0.3">
      <c r="A75" s="28" t="s">
        <v>190</v>
      </c>
      <c r="B75" s="28" t="s">
        <v>325</v>
      </c>
      <c r="C75" s="32">
        <v>3125060.23</v>
      </c>
      <c r="D75" s="33" t="s">
        <v>438</v>
      </c>
    </row>
    <row r="76" spans="1:4" s="34" customFormat="1" ht="36.65" customHeight="1" x14ac:dyDescent="0.3">
      <c r="A76" s="28" t="s">
        <v>191</v>
      </c>
      <c r="B76" s="28" t="s">
        <v>17</v>
      </c>
      <c r="C76" s="32">
        <v>4616829.7</v>
      </c>
      <c r="D76" s="33" t="s">
        <v>18</v>
      </c>
    </row>
    <row r="77" spans="1:4" s="34" customFormat="1" ht="36.65" customHeight="1" x14ac:dyDescent="0.3">
      <c r="A77" s="28" t="s">
        <v>192</v>
      </c>
      <c r="B77" s="28" t="s">
        <v>338</v>
      </c>
      <c r="C77" s="32">
        <v>304842.03999999998</v>
      </c>
      <c r="D77" s="33" t="s">
        <v>439</v>
      </c>
    </row>
    <row r="78" spans="1:4" s="34" customFormat="1" ht="36.65" customHeight="1" x14ac:dyDescent="0.3">
      <c r="A78" s="28" t="s">
        <v>193</v>
      </c>
      <c r="B78" s="28" t="s">
        <v>339</v>
      </c>
      <c r="C78" s="32">
        <v>5526830</v>
      </c>
      <c r="D78" s="33" t="s">
        <v>25</v>
      </c>
    </row>
    <row r="79" spans="1:4" s="34" customFormat="1" ht="36.65" customHeight="1" x14ac:dyDescent="0.3">
      <c r="A79" s="28" t="s">
        <v>194</v>
      </c>
      <c r="B79" s="28" t="s">
        <v>340</v>
      </c>
      <c r="C79" s="32">
        <v>2260000</v>
      </c>
      <c r="D79" s="33" t="s">
        <v>26</v>
      </c>
    </row>
    <row r="80" spans="1:4" s="34" customFormat="1" ht="36.65" customHeight="1" x14ac:dyDescent="0.3">
      <c r="A80" s="28" t="s">
        <v>195</v>
      </c>
      <c r="B80" s="28" t="s">
        <v>341</v>
      </c>
      <c r="C80" s="32">
        <v>2735730</v>
      </c>
      <c r="D80" s="33" t="s">
        <v>24</v>
      </c>
    </row>
    <row r="81" spans="1:4" s="34" customFormat="1" ht="36.65" customHeight="1" x14ac:dyDescent="0.3">
      <c r="A81" s="28" t="s">
        <v>196</v>
      </c>
      <c r="B81" s="28" t="s">
        <v>342</v>
      </c>
      <c r="C81" s="32">
        <v>9738530.9700000007</v>
      </c>
      <c r="D81" s="33" t="s">
        <v>440</v>
      </c>
    </row>
    <row r="82" spans="1:4" s="34" customFormat="1" ht="36.65" customHeight="1" x14ac:dyDescent="0.3">
      <c r="A82" s="28" t="s">
        <v>197</v>
      </c>
      <c r="B82" s="28" t="s">
        <v>343</v>
      </c>
      <c r="C82" s="32">
        <v>3306323.5</v>
      </c>
      <c r="D82" s="33" t="s">
        <v>28</v>
      </c>
    </row>
    <row r="83" spans="1:4" s="34" customFormat="1" ht="36.65" customHeight="1" x14ac:dyDescent="0.3">
      <c r="A83" s="28" t="s">
        <v>198</v>
      </c>
      <c r="B83" s="28" t="s">
        <v>344</v>
      </c>
      <c r="C83" s="32">
        <v>0</v>
      </c>
      <c r="D83" s="33"/>
    </row>
    <row r="84" spans="1:4" s="34" customFormat="1" ht="36.65" customHeight="1" x14ac:dyDescent="0.3">
      <c r="A84" s="28" t="s">
        <v>199</v>
      </c>
      <c r="B84" s="28" t="s">
        <v>0</v>
      </c>
      <c r="C84" s="32">
        <v>718563.29</v>
      </c>
      <c r="D84" s="33" t="s">
        <v>1</v>
      </c>
    </row>
    <row r="85" spans="1:4" s="34" customFormat="1" ht="36.65" customHeight="1" x14ac:dyDescent="0.3">
      <c r="A85" s="28" t="s">
        <v>200</v>
      </c>
      <c r="B85" s="28" t="s">
        <v>345</v>
      </c>
      <c r="C85" s="32">
        <v>9519120</v>
      </c>
      <c r="D85" s="33" t="s">
        <v>441</v>
      </c>
    </row>
    <row r="86" spans="1:4" s="34" customFormat="1" ht="36.65" customHeight="1" x14ac:dyDescent="0.3">
      <c r="A86" s="28" t="s">
        <v>201</v>
      </c>
      <c r="B86" s="28" t="s">
        <v>346</v>
      </c>
      <c r="C86" s="32">
        <v>0</v>
      </c>
      <c r="D86" s="33"/>
    </row>
    <row r="87" spans="1:4" s="34" customFormat="1" ht="36.65" customHeight="1" x14ac:dyDescent="0.3">
      <c r="A87" s="28" t="s">
        <v>202</v>
      </c>
      <c r="B87" s="28" t="s">
        <v>347</v>
      </c>
      <c r="C87" s="32">
        <v>367200</v>
      </c>
      <c r="D87" s="33" t="s">
        <v>9</v>
      </c>
    </row>
    <row r="88" spans="1:4" s="34" customFormat="1" ht="36.65" customHeight="1" x14ac:dyDescent="0.3">
      <c r="A88" s="28" t="s">
        <v>203</v>
      </c>
      <c r="B88" s="28" t="s">
        <v>348</v>
      </c>
      <c r="C88" s="32">
        <v>4066322.42</v>
      </c>
      <c r="D88" s="33" t="s">
        <v>20</v>
      </c>
    </row>
    <row r="89" spans="1:4" s="34" customFormat="1" ht="36.65" customHeight="1" x14ac:dyDescent="0.3">
      <c r="A89" s="28" t="s">
        <v>204</v>
      </c>
      <c r="B89" s="28" t="s">
        <v>349</v>
      </c>
      <c r="C89" s="32">
        <v>14937913.119999999</v>
      </c>
      <c r="D89" s="33" t="s">
        <v>442</v>
      </c>
    </row>
    <row r="90" spans="1:4" s="34" customFormat="1" ht="36.65" customHeight="1" x14ac:dyDescent="0.3">
      <c r="A90" s="28" t="s">
        <v>205</v>
      </c>
      <c r="B90" s="28" t="s">
        <v>350</v>
      </c>
      <c r="C90" s="32">
        <v>0</v>
      </c>
      <c r="D90" s="33"/>
    </row>
    <row r="91" spans="1:4" s="34" customFormat="1" ht="36.65" customHeight="1" x14ac:dyDescent="0.3">
      <c r="A91" s="28" t="s">
        <v>206</v>
      </c>
      <c r="B91" s="28" t="s">
        <v>351</v>
      </c>
      <c r="C91" s="32">
        <v>2892800</v>
      </c>
      <c r="D91" s="33" t="s">
        <v>29</v>
      </c>
    </row>
    <row r="92" spans="1:4" s="34" customFormat="1" ht="36.65" customHeight="1" x14ac:dyDescent="0.3">
      <c r="A92" s="28" t="s">
        <v>207</v>
      </c>
      <c r="B92" s="28" t="s">
        <v>352</v>
      </c>
      <c r="C92" s="32">
        <v>0</v>
      </c>
      <c r="D92" s="33"/>
    </row>
    <row r="93" spans="1:4" s="34" customFormat="1" ht="36.65" customHeight="1" x14ac:dyDescent="0.3">
      <c r="A93" s="28" t="s">
        <v>208</v>
      </c>
      <c r="B93" s="28" t="s">
        <v>353</v>
      </c>
      <c r="C93" s="32">
        <v>1695000</v>
      </c>
      <c r="D93" s="33" t="s">
        <v>39</v>
      </c>
    </row>
    <row r="94" spans="1:4" s="34" customFormat="1" ht="36.65" customHeight="1" x14ac:dyDescent="0.3">
      <c r="A94" s="28" t="s">
        <v>209</v>
      </c>
      <c r="B94" s="28" t="s">
        <v>354</v>
      </c>
      <c r="C94" s="32">
        <v>0</v>
      </c>
      <c r="D94" s="33"/>
    </row>
    <row r="95" spans="1:4" s="34" customFormat="1" ht="36.65" customHeight="1" x14ac:dyDescent="0.3">
      <c r="A95" s="28" t="s">
        <v>210</v>
      </c>
      <c r="B95" s="28" t="s">
        <v>355</v>
      </c>
      <c r="C95" s="32">
        <v>367200</v>
      </c>
      <c r="D95" s="33" t="s">
        <v>11</v>
      </c>
    </row>
    <row r="96" spans="1:4" s="34" customFormat="1" ht="36.65" customHeight="1" x14ac:dyDescent="0.3">
      <c r="A96" s="28" t="s">
        <v>211</v>
      </c>
      <c r="B96" s="28" t="s">
        <v>356</v>
      </c>
      <c r="C96" s="32">
        <v>244800</v>
      </c>
      <c r="D96" s="33" t="s">
        <v>9</v>
      </c>
    </row>
    <row r="97" spans="1:4" s="34" customFormat="1" ht="36.65" customHeight="1" x14ac:dyDescent="0.3">
      <c r="A97" s="28" t="s">
        <v>212</v>
      </c>
      <c r="B97" s="28" t="s">
        <v>357</v>
      </c>
      <c r="C97" s="32">
        <v>124999.98</v>
      </c>
      <c r="D97" s="33" t="s">
        <v>40</v>
      </c>
    </row>
    <row r="98" spans="1:4" s="34" customFormat="1" ht="36.65" customHeight="1" x14ac:dyDescent="0.3">
      <c r="A98" s="28" t="s">
        <v>213</v>
      </c>
      <c r="B98" s="28" t="s">
        <v>358</v>
      </c>
      <c r="C98" s="32">
        <v>14399759.289999999</v>
      </c>
      <c r="D98" s="33" t="s">
        <v>20</v>
      </c>
    </row>
    <row r="99" spans="1:4" s="34" customFormat="1" ht="36.65" customHeight="1" x14ac:dyDescent="0.3">
      <c r="A99" s="28" t="s">
        <v>214</v>
      </c>
      <c r="B99" s="28" t="s">
        <v>359</v>
      </c>
      <c r="C99" s="32">
        <v>362000.02</v>
      </c>
      <c r="D99" s="33" t="s">
        <v>38</v>
      </c>
    </row>
    <row r="100" spans="1:4" s="34" customFormat="1" ht="36.65" customHeight="1" x14ac:dyDescent="0.3">
      <c r="A100" s="28" t="s">
        <v>215</v>
      </c>
      <c r="B100" s="28" t="s">
        <v>360</v>
      </c>
      <c r="C100" s="32">
        <v>250000</v>
      </c>
      <c r="D100" s="33" t="s">
        <v>10</v>
      </c>
    </row>
    <row r="101" spans="1:4" s="34" customFormat="1" ht="36.65" customHeight="1" x14ac:dyDescent="0.3">
      <c r="A101" s="28" t="s">
        <v>216</v>
      </c>
      <c r="B101" s="28" t="s">
        <v>361</v>
      </c>
      <c r="C101" s="32">
        <v>230000</v>
      </c>
      <c r="D101" s="33" t="s">
        <v>5</v>
      </c>
    </row>
    <row r="102" spans="1:4" s="34" customFormat="1" ht="36.65" customHeight="1" x14ac:dyDescent="0.3">
      <c r="A102" s="28" t="s">
        <v>217</v>
      </c>
      <c r="B102" s="28" t="s">
        <v>362</v>
      </c>
      <c r="C102" s="32">
        <v>3879944.46</v>
      </c>
      <c r="D102" s="33" t="s">
        <v>42</v>
      </c>
    </row>
    <row r="103" spans="1:4" s="34" customFormat="1" ht="36.65" customHeight="1" x14ac:dyDescent="0.3">
      <c r="A103" s="28" t="s">
        <v>218</v>
      </c>
      <c r="B103" s="28" t="s">
        <v>363</v>
      </c>
      <c r="C103" s="32">
        <v>367200</v>
      </c>
      <c r="D103" s="33" t="s">
        <v>9</v>
      </c>
    </row>
    <row r="104" spans="1:4" s="34" customFormat="1" ht="36.65" customHeight="1" x14ac:dyDescent="0.3">
      <c r="A104" s="28" t="s">
        <v>219</v>
      </c>
      <c r="B104" s="28" t="s">
        <v>364</v>
      </c>
      <c r="C104" s="32">
        <v>177222.65</v>
      </c>
      <c r="D104" s="33" t="s">
        <v>13</v>
      </c>
    </row>
    <row r="105" spans="1:4" s="34" customFormat="1" ht="36.65" customHeight="1" x14ac:dyDescent="0.3">
      <c r="A105" s="28" t="s">
        <v>220</v>
      </c>
      <c r="B105" s="28" t="s">
        <v>365</v>
      </c>
      <c r="C105" s="32">
        <v>593250</v>
      </c>
      <c r="D105" s="33" t="s">
        <v>443</v>
      </c>
    </row>
    <row r="106" spans="1:4" s="34" customFormat="1" ht="36.65" customHeight="1" x14ac:dyDescent="0.3">
      <c r="A106" s="28" t="s">
        <v>221</v>
      </c>
      <c r="B106" s="28" t="s">
        <v>366</v>
      </c>
      <c r="C106" s="32">
        <v>1939060.26</v>
      </c>
      <c r="D106" s="33" t="s">
        <v>444</v>
      </c>
    </row>
    <row r="107" spans="1:4" s="34" customFormat="1" ht="36.65" customHeight="1" x14ac:dyDescent="0.3">
      <c r="A107" s="28" t="s">
        <v>222</v>
      </c>
      <c r="B107" s="28" t="s">
        <v>367</v>
      </c>
      <c r="C107" s="32">
        <v>91666.89</v>
      </c>
      <c r="D107" s="33" t="s">
        <v>445</v>
      </c>
    </row>
    <row r="108" spans="1:4" s="34" customFormat="1" ht="36.65" customHeight="1" x14ac:dyDescent="0.3">
      <c r="A108" s="28" t="s">
        <v>223</v>
      </c>
      <c r="B108" s="28" t="s">
        <v>368</v>
      </c>
      <c r="C108" s="32">
        <v>2995630</v>
      </c>
      <c r="D108" s="33" t="s">
        <v>37</v>
      </c>
    </row>
    <row r="109" spans="1:4" s="34" customFormat="1" ht="36.65" customHeight="1" x14ac:dyDescent="0.3">
      <c r="A109" s="28" t="s">
        <v>224</v>
      </c>
      <c r="B109" s="28" t="s">
        <v>369</v>
      </c>
      <c r="C109" s="32">
        <v>6514224</v>
      </c>
      <c r="D109" s="33" t="s">
        <v>31</v>
      </c>
    </row>
    <row r="110" spans="1:4" s="34" customFormat="1" ht="36.65" customHeight="1" x14ac:dyDescent="0.3">
      <c r="A110" s="28" t="s">
        <v>225</v>
      </c>
      <c r="B110" s="28" t="s">
        <v>370</v>
      </c>
      <c r="C110" s="32">
        <v>6755630.2800000003</v>
      </c>
      <c r="D110" s="33" t="s">
        <v>20</v>
      </c>
    </row>
    <row r="111" spans="1:4" s="34" customFormat="1" ht="36.65" customHeight="1" x14ac:dyDescent="0.3">
      <c r="A111" s="28" t="s">
        <v>226</v>
      </c>
      <c r="B111" s="28" t="s">
        <v>371</v>
      </c>
      <c r="C111" s="32">
        <v>0</v>
      </c>
      <c r="D111" s="33"/>
    </row>
    <row r="112" spans="1:4" s="34" customFormat="1" ht="36.65" customHeight="1" x14ac:dyDescent="0.3">
      <c r="A112" s="28" t="s">
        <v>227</v>
      </c>
      <c r="B112" s="28" t="s">
        <v>372</v>
      </c>
      <c r="C112" s="32">
        <v>1113358.92</v>
      </c>
      <c r="D112" s="33" t="s">
        <v>446</v>
      </c>
    </row>
    <row r="113" spans="1:4" s="34" customFormat="1" ht="36.65" customHeight="1" x14ac:dyDescent="0.3">
      <c r="A113" s="28" t="s">
        <v>228</v>
      </c>
      <c r="B113" s="28" t="s">
        <v>373</v>
      </c>
      <c r="C113" s="32">
        <v>1691648</v>
      </c>
      <c r="D113" s="33" t="s">
        <v>447</v>
      </c>
    </row>
    <row r="114" spans="1:4" s="34" customFormat="1" ht="36.65" customHeight="1" x14ac:dyDescent="0.3">
      <c r="A114" s="28" t="s">
        <v>229</v>
      </c>
      <c r="B114" s="28" t="s">
        <v>374</v>
      </c>
      <c r="C114" s="32">
        <v>91800</v>
      </c>
      <c r="D114" s="33" t="s">
        <v>40</v>
      </c>
    </row>
    <row r="115" spans="1:4" s="34" customFormat="1" ht="36.65" customHeight="1" x14ac:dyDescent="0.3">
      <c r="A115" s="28" t="s">
        <v>230</v>
      </c>
      <c r="B115" s="28" t="s">
        <v>375</v>
      </c>
      <c r="C115" s="32">
        <v>71400</v>
      </c>
      <c r="D115" s="33" t="s">
        <v>5</v>
      </c>
    </row>
    <row r="116" spans="1:4" s="34" customFormat="1" ht="36.65" customHeight="1" x14ac:dyDescent="0.3">
      <c r="A116" s="28" t="s">
        <v>231</v>
      </c>
      <c r="B116" s="28" t="s">
        <v>376</v>
      </c>
      <c r="C116" s="32">
        <v>63750</v>
      </c>
      <c r="D116" s="33" t="s">
        <v>40</v>
      </c>
    </row>
    <row r="117" spans="1:4" s="34" customFormat="1" ht="36.65" customHeight="1" x14ac:dyDescent="0.3">
      <c r="A117" s="28" t="s">
        <v>232</v>
      </c>
      <c r="B117" s="28" t="s">
        <v>377</v>
      </c>
      <c r="C117" s="32">
        <v>4282149.6900000004</v>
      </c>
      <c r="D117" s="33" t="s">
        <v>4</v>
      </c>
    </row>
    <row r="118" spans="1:4" s="34" customFormat="1" ht="36.65" customHeight="1" x14ac:dyDescent="0.3">
      <c r="A118" s="28" t="s">
        <v>233</v>
      </c>
      <c r="B118" s="28" t="s">
        <v>378</v>
      </c>
      <c r="C118" s="32">
        <v>4968959.62</v>
      </c>
      <c r="D118" s="33" t="s">
        <v>16</v>
      </c>
    </row>
    <row r="119" spans="1:4" s="34" customFormat="1" ht="36.65" customHeight="1" x14ac:dyDescent="0.3">
      <c r="A119" s="28" t="s">
        <v>234</v>
      </c>
      <c r="B119" s="28" t="s">
        <v>379</v>
      </c>
      <c r="C119" s="32">
        <v>234600</v>
      </c>
      <c r="D119" s="33" t="s">
        <v>11</v>
      </c>
    </row>
    <row r="120" spans="1:4" s="34" customFormat="1" ht="36.65" customHeight="1" x14ac:dyDescent="0.3">
      <c r="A120" s="28" t="s">
        <v>235</v>
      </c>
      <c r="B120" s="28" t="s">
        <v>371</v>
      </c>
      <c r="C120" s="32">
        <v>650208.22</v>
      </c>
      <c r="D120" s="33" t="s">
        <v>448</v>
      </c>
    </row>
    <row r="121" spans="1:4" s="34" customFormat="1" ht="36.65" customHeight="1" x14ac:dyDescent="0.3">
      <c r="A121" s="28" t="s">
        <v>236</v>
      </c>
      <c r="B121" s="28" t="s">
        <v>380</v>
      </c>
      <c r="C121" s="32">
        <v>15473184.17</v>
      </c>
      <c r="D121" s="33" t="s">
        <v>44</v>
      </c>
    </row>
    <row r="122" spans="1:4" s="34" customFormat="1" ht="36.65" customHeight="1" x14ac:dyDescent="0.3">
      <c r="A122" s="28" t="s">
        <v>237</v>
      </c>
      <c r="B122" s="28" t="s">
        <v>381</v>
      </c>
      <c r="C122" s="32">
        <v>254427.41</v>
      </c>
      <c r="D122" s="33" t="s">
        <v>449</v>
      </c>
    </row>
    <row r="123" spans="1:4" s="34" customFormat="1" ht="36.65" customHeight="1" x14ac:dyDescent="0.3">
      <c r="A123" s="28" t="s">
        <v>238</v>
      </c>
      <c r="B123" s="28" t="s">
        <v>382</v>
      </c>
      <c r="C123" s="32">
        <v>0</v>
      </c>
      <c r="D123" s="33"/>
    </row>
    <row r="124" spans="1:4" s="34" customFormat="1" ht="36.65" customHeight="1" x14ac:dyDescent="0.3">
      <c r="A124" s="28" t="s">
        <v>239</v>
      </c>
      <c r="B124" s="28" t="s">
        <v>383</v>
      </c>
      <c r="C124" s="32">
        <v>146900</v>
      </c>
      <c r="D124" s="33" t="s">
        <v>450</v>
      </c>
    </row>
    <row r="125" spans="1:4" s="34" customFormat="1" ht="36.65" customHeight="1" x14ac:dyDescent="0.3">
      <c r="A125" s="28" t="s">
        <v>240</v>
      </c>
      <c r="B125" s="28" t="s">
        <v>384</v>
      </c>
      <c r="C125" s="32">
        <v>746894.46</v>
      </c>
      <c r="D125" s="33" t="s">
        <v>43</v>
      </c>
    </row>
    <row r="126" spans="1:4" s="34" customFormat="1" ht="36.65" customHeight="1" x14ac:dyDescent="0.3">
      <c r="A126" s="28" t="s">
        <v>241</v>
      </c>
      <c r="B126" s="28" t="s">
        <v>385</v>
      </c>
      <c r="C126" s="32">
        <v>3000223.29</v>
      </c>
      <c r="D126" s="33" t="s">
        <v>21</v>
      </c>
    </row>
    <row r="127" spans="1:4" s="34" customFormat="1" ht="36.65" customHeight="1" x14ac:dyDescent="0.3">
      <c r="A127" s="28" t="s">
        <v>242</v>
      </c>
      <c r="B127" s="28" t="s">
        <v>386</v>
      </c>
      <c r="C127" s="32">
        <v>6108601.71</v>
      </c>
      <c r="D127" s="33" t="s">
        <v>451</v>
      </c>
    </row>
    <row r="128" spans="1:4" s="34" customFormat="1" ht="36.65" customHeight="1" x14ac:dyDescent="0.3">
      <c r="A128" s="28" t="s">
        <v>243</v>
      </c>
      <c r="B128" s="28" t="s">
        <v>387</v>
      </c>
      <c r="C128" s="32">
        <v>133999.99</v>
      </c>
      <c r="D128" s="33" t="s">
        <v>421</v>
      </c>
    </row>
    <row r="129" spans="1:4" s="34" customFormat="1" ht="36.65" customHeight="1" x14ac:dyDescent="0.3">
      <c r="A129" s="28" t="s">
        <v>244</v>
      </c>
      <c r="B129" s="28" t="s">
        <v>388</v>
      </c>
      <c r="C129" s="32">
        <v>3455120.77</v>
      </c>
      <c r="D129" s="33" t="s">
        <v>452</v>
      </c>
    </row>
    <row r="130" spans="1:4" s="34" customFormat="1" ht="36.65" customHeight="1" x14ac:dyDescent="0.3">
      <c r="A130" s="28" t="s">
        <v>245</v>
      </c>
      <c r="B130" s="28" t="s">
        <v>389</v>
      </c>
      <c r="C130" s="32">
        <v>10088640</v>
      </c>
      <c r="D130" s="33" t="s">
        <v>453</v>
      </c>
    </row>
    <row r="131" spans="1:4" s="34" customFormat="1" ht="36.65" customHeight="1" x14ac:dyDescent="0.3">
      <c r="A131" s="28" t="s">
        <v>246</v>
      </c>
      <c r="B131" s="28" t="s">
        <v>390</v>
      </c>
      <c r="C131" s="32">
        <v>922927.5</v>
      </c>
      <c r="D131" s="33" t="s">
        <v>454</v>
      </c>
    </row>
    <row r="132" spans="1:4" s="34" customFormat="1" ht="36.65" customHeight="1" x14ac:dyDescent="0.3">
      <c r="A132" s="28" t="s">
        <v>247</v>
      </c>
      <c r="B132" s="28" t="s">
        <v>391</v>
      </c>
      <c r="C132" s="32">
        <v>11400639.16</v>
      </c>
      <c r="D132" s="33" t="s">
        <v>455</v>
      </c>
    </row>
    <row r="133" spans="1:4" s="34" customFormat="1" ht="36.65" customHeight="1" x14ac:dyDescent="0.3">
      <c r="A133" s="28" t="s">
        <v>248</v>
      </c>
      <c r="B133" s="28" t="s">
        <v>392</v>
      </c>
      <c r="C133" s="32">
        <v>298320</v>
      </c>
      <c r="D133" s="33" t="s">
        <v>456</v>
      </c>
    </row>
    <row r="134" spans="1:4" s="34" customFormat="1" ht="36.65" customHeight="1" x14ac:dyDescent="0.3">
      <c r="A134" s="28" t="s">
        <v>249</v>
      </c>
      <c r="B134" s="28" t="s">
        <v>393</v>
      </c>
      <c r="C134" s="32">
        <v>100000.8</v>
      </c>
      <c r="D134" s="33" t="s">
        <v>10</v>
      </c>
    </row>
    <row r="135" spans="1:4" s="34" customFormat="1" ht="36.65" customHeight="1" x14ac:dyDescent="0.3">
      <c r="A135" s="28" t="s">
        <v>250</v>
      </c>
      <c r="B135" s="28" t="s">
        <v>394</v>
      </c>
      <c r="C135" s="32">
        <v>6000000</v>
      </c>
      <c r="D135" s="33" t="s">
        <v>503</v>
      </c>
    </row>
    <row r="136" spans="1:4" s="34" customFormat="1" ht="36.65" customHeight="1" x14ac:dyDescent="0.3">
      <c r="A136" s="28" t="s">
        <v>251</v>
      </c>
      <c r="B136" s="28" t="s">
        <v>395</v>
      </c>
      <c r="C136" s="32">
        <v>0</v>
      </c>
      <c r="D136" s="33"/>
    </row>
    <row r="137" spans="1:4" s="34" customFormat="1" ht="36.65" customHeight="1" x14ac:dyDescent="0.3">
      <c r="A137" s="28" t="s">
        <v>252</v>
      </c>
      <c r="B137" s="28" t="s">
        <v>396</v>
      </c>
      <c r="C137" s="32">
        <v>75420</v>
      </c>
      <c r="D137" s="33" t="s">
        <v>457</v>
      </c>
    </row>
    <row r="138" spans="1:4" s="34" customFormat="1" ht="36.65" customHeight="1" x14ac:dyDescent="0.3">
      <c r="A138" s="28" t="s">
        <v>253</v>
      </c>
      <c r="B138" s="28" t="s">
        <v>397</v>
      </c>
      <c r="C138" s="32">
        <v>179520</v>
      </c>
      <c r="D138" s="33" t="s">
        <v>14</v>
      </c>
    </row>
    <row r="139" spans="1:4" s="34" customFormat="1" ht="36.65" customHeight="1" x14ac:dyDescent="0.3">
      <c r="A139" s="28" t="s">
        <v>254</v>
      </c>
      <c r="B139" s="28" t="s">
        <v>398</v>
      </c>
      <c r="C139" s="32">
        <v>3307000</v>
      </c>
      <c r="D139" s="33" t="s">
        <v>500</v>
      </c>
    </row>
    <row r="140" spans="1:4" s="34" customFormat="1" ht="36.65" customHeight="1" x14ac:dyDescent="0.3">
      <c r="A140" s="28" t="s">
        <v>255</v>
      </c>
      <c r="B140" s="28" t="s">
        <v>399</v>
      </c>
      <c r="C140" s="32">
        <v>616234</v>
      </c>
      <c r="D140" s="33" t="s">
        <v>32</v>
      </c>
    </row>
    <row r="141" spans="1:4" s="34" customFormat="1" ht="36.65" customHeight="1" x14ac:dyDescent="0.3">
      <c r="A141" s="28" t="s">
        <v>256</v>
      </c>
      <c r="B141" s="28" t="s">
        <v>400</v>
      </c>
      <c r="C141" s="32">
        <v>1500000</v>
      </c>
      <c r="D141" s="33" t="s">
        <v>501</v>
      </c>
    </row>
    <row r="142" spans="1:4" s="34" customFormat="1" ht="36.65" customHeight="1" x14ac:dyDescent="0.3">
      <c r="A142" s="28" t="s">
        <v>257</v>
      </c>
      <c r="B142" s="28" t="s">
        <v>401</v>
      </c>
      <c r="C142" s="32">
        <v>12922660</v>
      </c>
      <c r="D142" s="33" t="s">
        <v>502</v>
      </c>
    </row>
    <row r="143" spans="1:4" s="34" customFormat="1" ht="36.65" customHeight="1" x14ac:dyDescent="0.3">
      <c r="A143" s="28" t="s">
        <v>258</v>
      </c>
      <c r="B143" s="28" t="s">
        <v>402</v>
      </c>
      <c r="C143" s="32">
        <v>5745060.1200000001</v>
      </c>
      <c r="D143" s="33" t="s">
        <v>42</v>
      </c>
    </row>
    <row r="144" spans="1:4" s="34" customFormat="1" ht="36.65" customHeight="1" x14ac:dyDescent="0.3">
      <c r="A144" s="28" t="s">
        <v>259</v>
      </c>
      <c r="B144" s="28" t="s">
        <v>403</v>
      </c>
      <c r="C144" s="32">
        <v>44526520</v>
      </c>
      <c r="D144" s="33" t="s">
        <v>458</v>
      </c>
    </row>
    <row r="145" spans="1:5" s="34" customFormat="1" ht="36.65" customHeight="1" x14ac:dyDescent="0.3">
      <c r="A145" s="28" t="s">
        <v>260</v>
      </c>
      <c r="B145" s="28" t="s">
        <v>404</v>
      </c>
      <c r="C145" s="32">
        <v>33587216</v>
      </c>
      <c r="D145" s="33" t="s">
        <v>459</v>
      </c>
    </row>
    <row r="146" spans="1:5" s="34" customFormat="1" ht="36.65" customHeight="1" x14ac:dyDescent="0.3">
      <c r="A146" s="28" t="s">
        <v>261</v>
      </c>
      <c r="B146" s="28" t="s">
        <v>405</v>
      </c>
      <c r="C146" s="32">
        <v>43053000</v>
      </c>
      <c r="D146" s="33" t="s">
        <v>425</v>
      </c>
    </row>
    <row r="147" spans="1:5" s="34" customFormat="1" ht="36.65" customHeight="1" x14ac:dyDescent="0.3">
      <c r="A147" s="28" t="s">
        <v>262</v>
      </c>
      <c r="B147" s="28" t="s">
        <v>406</v>
      </c>
      <c r="C147" s="32">
        <v>19325373</v>
      </c>
      <c r="D147" s="33" t="s">
        <v>36</v>
      </c>
    </row>
    <row r="148" spans="1:5" s="34" customFormat="1" ht="36.65" customHeight="1" x14ac:dyDescent="0.3">
      <c r="A148" s="28" t="s">
        <v>263</v>
      </c>
      <c r="B148" s="28" t="s">
        <v>48</v>
      </c>
      <c r="C148" s="32">
        <v>8729127.9600000009</v>
      </c>
      <c r="D148" s="33" t="s">
        <v>49</v>
      </c>
    </row>
    <row r="149" spans="1:5" s="34" customFormat="1" ht="36.65" customHeight="1" x14ac:dyDescent="0.3">
      <c r="A149" s="28" t="s">
        <v>264</v>
      </c>
      <c r="B149" s="28" t="s">
        <v>407</v>
      </c>
      <c r="C149" s="32">
        <v>20669070.829999998</v>
      </c>
      <c r="D149" s="33" t="s">
        <v>19</v>
      </c>
    </row>
    <row r="150" spans="1:5" s="34" customFormat="1" ht="36.65" customHeight="1" x14ac:dyDescent="0.3">
      <c r="A150" s="28" t="s">
        <v>265</v>
      </c>
      <c r="B150" s="28" t="s">
        <v>408</v>
      </c>
      <c r="C150" s="32">
        <v>19848242.079999998</v>
      </c>
      <c r="D150" s="33" t="s">
        <v>19</v>
      </c>
    </row>
    <row r="151" spans="1:5" s="34" customFormat="1" ht="36.65" customHeight="1" x14ac:dyDescent="0.3">
      <c r="A151" s="28" t="s">
        <v>266</v>
      </c>
      <c r="B151" s="28" t="s">
        <v>409</v>
      </c>
      <c r="C151" s="32">
        <v>0</v>
      </c>
      <c r="D151" s="33"/>
    </row>
    <row r="152" spans="1:5" s="34" customFormat="1" ht="36.65" customHeight="1" x14ac:dyDescent="0.3">
      <c r="A152" s="28" t="s">
        <v>267</v>
      </c>
      <c r="B152" s="28" t="s">
        <v>409</v>
      </c>
      <c r="C152" s="32">
        <v>0</v>
      </c>
      <c r="D152" s="33"/>
    </row>
    <row r="153" spans="1:5" s="34" customFormat="1" ht="36.65" customHeight="1" x14ac:dyDescent="0.3">
      <c r="A153" s="28" t="s">
        <v>268</v>
      </c>
      <c r="B153" s="28" t="s">
        <v>410</v>
      </c>
      <c r="C153" s="32">
        <v>74706683.239999995</v>
      </c>
      <c r="D153" s="33" t="s">
        <v>3</v>
      </c>
    </row>
    <row r="154" spans="1:5" s="34" customFormat="1" ht="36.65" customHeight="1" x14ac:dyDescent="0.3">
      <c r="A154" s="28" t="s">
        <v>269</v>
      </c>
      <c r="B154" s="28" t="s">
        <v>409</v>
      </c>
      <c r="C154" s="32">
        <v>4340000</v>
      </c>
      <c r="D154" s="33" t="s">
        <v>504</v>
      </c>
    </row>
    <row r="155" spans="1:5" s="34" customFormat="1" ht="36.65" customHeight="1" x14ac:dyDescent="0.3">
      <c r="A155" s="28" t="s">
        <v>270</v>
      </c>
      <c r="B155" s="28" t="s">
        <v>411</v>
      </c>
      <c r="C155" s="32">
        <v>9051380</v>
      </c>
      <c r="D155" s="33" t="s">
        <v>49</v>
      </c>
    </row>
    <row r="156" spans="1:5" s="34" customFormat="1" ht="36.65" customHeight="1" x14ac:dyDescent="0.3">
      <c r="A156" s="28" t="s">
        <v>271</v>
      </c>
      <c r="B156" s="28" t="s">
        <v>412</v>
      </c>
      <c r="C156" s="32">
        <v>54045000</v>
      </c>
      <c r="D156" s="33" t="s">
        <v>46</v>
      </c>
    </row>
    <row r="157" spans="1:5" s="34" customFormat="1" ht="36.65" customHeight="1" x14ac:dyDescent="0.3">
      <c r="A157" s="28" t="s">
        <v>272</v>
      </c>
      <c r="B157" s="28" t="s">
        <v>413</v>
      </c>
      <c r="C157" s="32">
        <v>0</v>
      </c>
      <c r="D157" s="33"/>
    </row>
    <row r="158" spans="1:5" s="37" customFormat="1" ht="13" x14ac:dyDescent="0.3">
      <c r="A158" s="35"/>
      <c r="B158" s="36"/>
      <c r="D158" s="38"/>
    </row>
    <row r="159" spans="1:5" s="37" customFormat="1" ht="13" x14ac:dyDescent="0.3">
      <c r="A159" s="35"/>
      <c r="B159" s="36"/>
      <c r="D159" s="38"/>
    </row>
    <row r="160" spans="1:5" s="37" customFormat="1" ht="12.75" customHeight="1" x14ac:dyDescent="0.3">
      <c r="A160" s="39" t="s">
        <v>117</v>
      </c>
      <c r="B160" s="40"/>
      <c r="D160" s="38"/>
      <c r="E160" s="41"/>
    </row>
    <row r="161" spans="1:5" s="37" customFormat="1" ht="12.75" customHeight="1" x14ac:dyDescent="0.3">
      <c r="A161" s="42"/>
      <c r="B161" s="43"/>
      <c r="D161" s="38"/>
      <c r="E161" s="41"/>
    </row>
    <row r="162" spans="1:5" s="37" customFormat="1" ht="12.75" customHeight="1" x14ac:dyDescent="0.3">
      <c r="A162" s="44"/>
      <c r="B162" s="45"/>
      <c r="D162" s="38"/>
      <c r="E162" s="41"/>
    </row>
    <row r="163" spans="1:5" s="37" customFormat="1" ht="13" x14ac:dyDescent="0.3">
      <c r="A163" s="46"/>
      <c r="B163" s="47"/>
      <c r="D163" s="38"/>
      <c r="E163" s="31"/>
    </row>
    <row r="164" spans="1:5" s="37" customFormat="1" ht="13" x14ac:dyDescent="0.3">
      <c r="A164" s="48" t="s">
        <v>104</v>
      </c>
      <c r="B164" s="49" t="s">
        <v>105</v>
      </c>
      <c r="D164" s="38"/>
    </row>
    <row r="165" spans="1:5" s="37" customFormat="1" x14ac:dyDescent="0.3">
      <c r="A165" s="50" t="s">
        <v>106</v>
      </c>
      <c r="B165" s="51">
        <v>141</v>
      </c>
      <c r="D165" s="38"/>
    </row>
    <row r="166" spans="1:5" s="37" customFormat="1" x14ac:dyDescent="0.3">
      <c r="A166" s="50" t="s">
        <v>107</v>
      </c>
      <c r="B166" s="51">
        <v>12</v>
      </c>
      <c r="D166" s="38"/>
    </row>
    <row r="167" spans="1:5" s="37" customFormat="1" x14ac:dyDescent="0.3">
      <c r="A167" s="50" t="s">
        <v>108</v>
      </c>
      <c r="B167" s="51">
        <v>2</v>
      </c>
      <c r="D167" s="38"/>
    </row>
    <row r="168" spans="1:5" s="37" customFormat="1" ht="13" x14ac:dyDescent="0.3">
      <c r="A168" s="52" t="s">
        <v>109</v>
      </c>
      <c r="B168" s="53">
        <f>SUBTOTAL(109,B165:B167)</f>
        <v>155</v>
      </c>
      <c r="D168" s="38"/>
    </row>
    <row r="169" spans="1:5" s="37" customFormat="1" ht="13" x14ac:dyDescent="0.3">
      <c r="A169" s="35"/>
      <c r="B169" s="36"/>
      <c r="D169" s="38"/>
    </row>
    <row r="170" spans="1:5" s="37" customFormat="1" ht="13" x14ac:dyDescent="0.3">
      <c r="A170" s="35"/>
      <c r="B170" s="36"/>
      <c r="D170" s="38"/>
    </row>
    <row r="171" spans="1:5" s="37" customFormat="1" ht="13" x14ac:dyDescent="0.3">
      <c r="A171" s="35"/>
      <c r="B171" s="36"/>
      <c r="D171" s="38"/>
    </row>
    <row r="172" spans="1:5" s="37" customFormat="1" ht="13" x14ac:dyDescent="0.3">
      <c r="A172" s="35"/>
      <c r="B172" s="36"/>
      <c r="D172" s="38"/>
    </row>
    <row r="173" spans="1:5" s="37" customFormat="1" ht="13" x14ac:dyDescent="0.3">
      <c r="A173" s="35"/>
      <c r="B173" s="36"/>
      <c r="D173" s="38"/>
    </row>
    <row r="174" spans="1:5" s="37" customFormat="1" ht="13" x14ac:dyDescent="0.3">
      <c r="A174" s="35"/>
      <c r="B174" s="36"/>
      <c r="D174" s="38"/>
    </row>
    <row r="175" spans="1:5" s="37" customFormat="1" ht="13" x14ac:dyDescent="0.3">
      <c r="A175" s="35"/>
      <c r="B175" s="36"/>
      <c r="D175" s="38"/>
    </row>
  </sheetData>
  <sheetProtection algorithmName="SHA-512" hashValue="7MlvIkzPVLtRxsm7g/QXd8+POdIQ8+8WrrcItGyPxO5kOamVlHXBUX9cs700M3X7GGGK2y6juUhPrZWGiGh3OQ==" saltValue="+tAFHKnaTz/mchQ0wUsMIQ==" spinCount="100000" sheet="1" objects="1" scenarios="1"/>
  <autoFilter ref="A2:D157" xr:uid="{48FB8483-3A3E-4430-9724-692F8C694B7F}"/>
  <conditionalFormatting sqref="A163:A1048576 A2 A158:A160">
    <cfRule type="duplicateValues" dxfId="7" priority="1"/>
  </conditionalFormatting>
  <pageMargins left="0.70866141732283472" right="0.70866141732283472" top="0.74803149606299213" bottom="0.74803149606299213" header="0.31496062992125984" footer="0.31496062992125984"/>
  <pageSetup paperSize="9" scale="5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0A70B-2E96-47C8-B638-4597CD03AFB4}">
  <dimension ref="A1:AG179"/>
  <sheetViews>
    <sheetView zoomScale="90" zoomScaleNormal="90" workbookViewId="0">
      <pane ySplit="1" topLeftCell="A2" activePane="bottomLeft" state="frozen"/>
      <selection pane="bottomLeft" sqref="A1:XFD1048576"/>
    </sheetView>
  </sheetViews>
  <sheetFormatPr baseColWidth="10" defaultColWidth="11.453125" defaultRowHeight="14.5" x14ac:dyDescent="0.35"/>
  <cols>
    <col min="1" max="1" width="57.54296875" style="7" customWidth="1"/>
    <col min="2" max="2" width="13.54296875" style="7" customWidth="1"/>
    <col min="3" max="3" width="19.6328125" style="7" customWidth="1"/>
    <col min="4" max="4" width="18.54296875" style="10" customWidth="1"/>
    <col min="5" max="5" width="17.453125" style="10" customWidth="1"/>
    <col min="6" max="7" width="22.453125" style="10" customWidth="1"/>
    <col min="8" max="33" width="11.453125" style="6"/>
    <col min="34" max="16384" width="11.453125" style="7"/>
  </cols>
  <sheetData>
    <row r="1" spans="1:33" ht="75.75" customHeight="1" x14ac:dyDescent="0.35">
      <c r="A1" s="20" t="s">
        <v>460</v>
      </c>
      <c r="B1" s="20"/>
      <c r="C1" s="20"/>
      <c r="D1" s="20"/>
      <c r="E1" s="20"/>
      <c r="F1" s="20"/>
      <c r="G1" s="20"/>
    </row>
    <row r="2" spans="1:33" ht="41.25" customHeight="1" x14ac:dyDescent="0.35">
      <c r="A2" s="8" t="s">
        <v>50</v>
      </c>
      <c r="B2" s="8" t="s">
        <v>51</v>
      </c>
      <c r="C2" s="8" t="s">
        <v>52</v>
      </c>
      <c r="D2" s="8" t="s">
        <v>53</v>
      </c>
      <c r="E2" s="8" t="s">
        <v>54</v>
      </c>
      <c r="F2" s="8" t="s">
        <v>55</v>
      </c>
      <c r="G2" s="8" t="s">
        <v>56</v>
      </c>
    </row>
    <row r="3" spans="1:33" ht="37.5" customHeight="1" x14ac:dyDescent="0.35">
      <c r="A3" s="21" t="s">
        <v>468</v>
      </c>
      <c r="B3" s="21"/>
      <c r="C3" s="21"/>
      <c r="D3" s="21"/>
      <c r="E3" s="21"/>
      <c r="F3" s="21"/>
      <c r="G3" s="21"/>
    </row>
    <row r="4" spans="1:33" ht="43.5" x14ac:dyDescent="0.35">
      <c r="A4" s="13" t="s">
        <v>461</v>
      </c>
      <c r="B4" s="13" t="s">
        <v>57</v>
      </c>
      <c r="C4" s="13" t="s">
        <v>58</v>
      </c>
      <c r="D4" s="11">
        <v>62637600</v>
      </c>
      <c r="E4" s="11">
        <v>30468485</v>
      </c>
      <c r="F4" s="11">
        <f>+D4-E4</f>
        <v>32169115</v>
      </c>
      <c r="G4" s="12">
        <f t="shared" ref="G4:G13" si="0">+F4*100/D4</f>
        <v>51.35751529432801</v>
      </c>
    </row>
    <row r="5" spans="1:33" ht="43.5" x14ac:dyDescent="0.35">
      <c r="A5" s="13" t="s">
        <v>59</v>
      </c>
      <c r="B5" s="13" t="s">
        <v>57</v>
      </c>
      <c r="C5" s="13" t="s">
        <v>58</v>
      </c>
      <c r="D5" s="11">
        <v>22350000</v>
      </c>
      <c r="E5" s="11">
        <v>14933573.4</v>
      </c>
      <c r="F5" s="11">
        <f t="shared" ref="F5:F39" si="1">+D5-E5</f>
        <v>7416426.5999999996</v>
      </c>
      <c r="G5" s="12">
        <f t="shared" si="0"/>
        <v>33.183116778523491</v>
      </c>
    </row>
    <row r="6" spans="1:33" ht="37.25" customHeight="1" x14ac:dyDescent="0.35">
      <c r="A6" s="13" t="s">
        <v>465</v>
      </c>
      <c r="B6" s="13" t="s">
        <v>57</v>
      </c>
      <c r="C6" s="14" t="s">
        <v>58</v>
      </c>
      <c r="D6" s="11">
        <v>118870352</v>
      </c>
      <c r="E6" s="11">
        <v>52006298.590000004</v>
      </c>
      <c r="F6" s="11">
        <f t="shared" si="1"/>
        <v>66864053.409999996</v>
      </c>
      <c r="G6" s="12">
        <f t="shared" si="0"/>
        <v>56.249562893529585</v>
      </c>
      <c r="AG6" s="7"/>
    </row>
    <row r="7" spans="1:33" ht="25.25" customHeight="1" x14ac:dyDescent="0.35">
      <c r="A7" s="13" t="s">
        <v>60</v>
      </c>
      <c r="B7" s="13" t="s">
        <v>57</v>
      </c>
      <c r="C7" s="13" t="s">
        <v>58</v>
      </c>
      <c r="D7" s="11">
        <v>5500000</v>
      </c>
      <c r="E7" s="11">
        <f>1742994+1032219</f>
        <v>2775213</v>
      </c>
      <c r="F7" s="11">
        <f t="shared" si="1"/>
        <v>2724787</v>
      </c>
      <c r="G7" s="12">
        <f t="shared" si="0"/>
        <v>49.541581818181818</v>
      </c>
    </row>
    <row r="8" spans="1:33" ht="31.25" customHeight="1" x14ac:dyDescent="0.35">
      <c r="A8" s="13" t="s">
        <v>61</v>
      </c>
      <c r="B8" s="13" t="s">
        <v>57</v>
      </c>
      <c r="C8" s="13" t="s">
        <v>58</v>
      </c>
      <c r="D8" s="11">
        <v>42000000</v>
      </c>
      <c r="E8" s="11">
        <v>32718530</v>
      </c>
      <c r="F8" s="11">
        <f t="shared" si="1"/>
        <v>9281470</v>
      </c>
      <c r="G8" s="12">
        <f t="shared" si="0"/>
        <v>22.098738095238094</v>
      </c>
    </row>
    <row r="9" spans="1:33" ht="57.65" customHeight="1" x14ac:dyDescent="0.35">
      <c r="A9" s="13" t="s">
        <v>462</v>
      </c>
      <c r="B9" s="13" t="s">
        <v>57</v>
      </c>
      <c r="C9" s="13" t="s">
        <v>58</v>
      </c>
      <c r="D9" s="11">
        <v>550000</v>
      </c>
      <c r="E9" s="11">
        <v>29820.35</v>
      </c>
      <c r="F9" s="11">
        <f t="shared" si="1"/>
        <v>520179.65</v>
      </c>
      <c r="G9" s="12">
        <f t="shared" si="0"/>
        <v>94.578118181818184</v>
      </c>
    </row>
    <row r="10" spans="1:33" ht="72.5" x14ac:dyDescent="0.35">
      <c r="A10" s="13" t="s">
        <v>463</v>
      </c>
      <c r="B10" s="13" t="s">
        <v>57</v>
      </c>
      <c r="C10" s="13" t="s">
        <v>58</v>
      </c>
      <c r="D10" s="11">
        <v>77493000</v>
      </c>
      <c r="E10" s="11">
        <f>31643226.05+39299359.63</f>
        <v>70942585.680000007</v>
      </c>
      <c r="F10" s="11">
        <f t="shared" si="1"/>
        <v>6550414.3199999928</v>
      </c>
      <c r="G10" s="12">
        <f t="shared" si="0"/>
        <v>8.4529109984127508</v>
      </c>
    </row>
    <row r="11" spans="1:33" ht="57.65" customHeight="1" x14ac:dyDescent="0.35">
      <c r="A11" s="14" t="s">
        <v>466</v>
      </c>
      <c r="B11" s="13" t="s">
        <v>57</v>
      </c>
      <c r="C11" s="13" t="s">
        <v>58</v>
      </c>
      <c r="D11" s="11">
        <v>12700000</v>
      </c>
      <c r="E11" s="11">
        <v>1557210.62</v>
      </c>
      <c r="F11" s="11">
        <f t="shared" si="1"/>
        <v>11142789.379999999</v>
      </c>
      <c r="G11" s="12">
        <f t="shared" si="0"/>
        <v>87.738499055118112</v>
      </c>
    </row>
    <row r="12" spans="1:33" ht="37.75" customHeight="1" x14ac:dyDescent="0.35">
      <c r="A12" s="13" t="s">
        <v>464</v>
      </c>
      <c r="B12" s="13" t="s">
        <v>57</v>
      </c>
      <c r="C12" s="13" t="s">
        <v>58</v>
      </c>
      <c r="D12" s="11">
        <v>60500000</v>
      </c>
      <c r="E12" s="11">
        <f>559350.04+33462254.2</f>
        <v>34021604.240000002</v>
      </c>
      <c r="F12" s="11">
        <f t="shared" si="1"/>
        <v>26478395.759999998</v>
      </c>
      <c r="G12" s="12">
        <f t="shared" si="0"/>
        <v>43.765943404958676</v>
      </c>
    </row>
    <row r="13" spans="1:33" ht="29" x14ac:dyDescent="0.35">
      <c r="A13" s="13" t="s">
        <v>467</v>
      </c>
      <c r="B13" s="13" t="s">
        <v>57</v>
      </c>
      <c r="C13" s="13" t="s">
        <v>58</v>
      </c>
      <c r="D13" s="11">
        <v>13556466</v>
      </c>
      <c r="E13" s="11">
        <v>849723.27</v>
      </c>
      <c r="F13" s="11">
        <f t="shared" si="1"/>
        <v>12706742.73</v>
      </c>
      <c r="G13" s="12">
        <f t="shared" si="0"/>
        <v>93.731970633054374</v>
      </c>
    </row>
    <row r="14" spans="1:33" ht="43.5" x14ac:dyDescent="0.35">
      <c r="A14" s="13" t="s">
        <v>62</v>
      </c>
      <c r="B14" s="13" t="s">
        <v>57</v>
      </c>
      <c r="C14" s="13" t="s">
        <v>58</v>
      </c>
      <c r="D14" s="11">
        <v>1261100</v>
      </c>
      <c r="E14" s="11">
        <v>985609</v>
      </c>
      <c r="F14" s="11">
        <f t="shared" si="1"/>
        <v>275491</v>
      </c>
      <c r="G14" s="12">
        <f>+F14*100/D14</f>
        <v>21.845293791134722</v>
      </c>
    </row>
    <row r="15" spans="1:33" ht="31.75" customHeight="1" x14ac:dyDescent="0.35">
      <c r="A15" s="13" t="s">
        <v>63</v>
      </c>
      <c r="B15" s="13" t="s">
        <v>57</v>
      </c>
      <c r="C15" s="13" t="s">
        <v>58</v>
      </c>
      <c r="D15" s="11">
        <v>659400</v>
      </c>
      <c r="E15" s="11">
        <f>533597+67362+58000</f>
        <v>658959</v>
      </c>
      <c r="F15" s="11">
        <f t="shared" si="1"/>
        <v>441</v>
      </c>
      <c r="G15" s="12">
        <f>+F15*100/D15</f>
        <v>6.6878980891719744E-2</v>
      </c>
    </row>
    <row r="16" spans="1:33" ht="130.5" x14ac:dyDescent="0.35">
      <c r="A16" s="13" t="s">
        <v>469</v>
      </c>
      <c r="B16" s="13" t="s">
        <v>57</v>
      </c>
      <c r="C16" s="13" t="s">
        <v>58</v>
      </c>
      <c r="D16" s="11">
        <v>2155845520</v>
      </c>
      <c r="E16" s="11">
        <v>2097166454.24</v>
      </c>
      <c r="F16" s="11">
        <f t="shared" si="1"/>
        <v>58679065.75999999</v>
      </c>
      <c r="G16" s="12">
        <f t="shared" ref="G16:G39" si="2">+F16*100/D16</f>
        <v>2.7218585569155249</v>
      </c>
    </row>
    <row r="17" spans="1:8" ht="41.4" customHeight="1" x14ac:dyDescent="0.35">
      <c r="A17" s="13" t="s">
        <v>64</v>
      </c>
      <c r="B17" s="13" t="s">
        <v>57</v>
      </c>
      <c r="C17" s="13" t="s">
        <v>58</v>
      </c>
      <c r="D17" s="11">
        <v>164415465.90000001</v>
      </c>
      <c r="E17" s="11">
        <f>10397728.08+16208044+6000000+62902168.71+5262262.5+192891</f>
        <v>100963094.28999999</v>
      </c>
      <c r="F17" s="11">
        <f t="shared" si="1"/>
        <v>63452371.610000014</v>
      </c>
      <c r="G17" s="12">
        <f t="shared" si="2"/>
        <v>38.592702494662348</v>
      </c>
      <c r="H17" s="18"/>
    </row>
    <row r="18" spans="1:8" ht="55.25" customHeight="1" x14ac:dyDescent="0.35">
      <c r="A18" s="13" t="s">
        <v>470</v>
      </c>
      <c r="B18" s="13" t="s">
        <v>57</v>
      </c>
      <c r="C18" s="13" t="s">
        <v>58</v>
      </c>
      <c r="D18" s="11">
        <v>152978584.40000001</v>
      </c>
      <c r="E18" s="11">
        <f>108492617.25+6649650+9398464.4+21556400</f>
        <v>146097131.65000001</v>
      </c>
      <c r="F18" s="11">
        <f t="shared" si="1"/>
        <v>6881452.75</v>
      </c>
      <c r="G18" s="12">
        <f t="shared" si="2"/>
        <v>4.4983111701483356</v>
      </c>
    </row>
    <row r="19" spans="1:8" ht="171" customHeight="1" x14ac:dyDescent="0.35">
      <c r="A19" s="13" t="s">
        <v>471</v>
      </c>
      <c r="B19" s="13" t="s">
        <v>57</v>
      </c>
      <c r="C19" s="13" t="s">
        <v>58</v>
      </c>
      <c r="D19" s="11">
        <v>589159474.39999998</v>
      </c>
      <c r="E19" s="11">
        <f>7983450+1095250+24657420+5749275.95+2682078.8+2977550+2377520+2824430.9+395500+3858500+9604864.4</f>
        <v>64205840.049999997</v>
      </c>
      <c r="F19" s="11">
        <f t="shared" si="1"/>
        <v>524953634.34999996</v>
      </c>
      <c r="G19" s="12">
        <f t="shared" si="2"/>
        <v>89.102128907391801</v>
      </c>
    </row>
    <row r="20" spans="1:8" ht="99" customHeight="1" x14ac:dyDescent="0.35">
      <c r="A20" s="19" t="s">
        <v>472</v>
      </c>
      <c r="B20" s="13" t="s">
        <v>57</v>
      </c>
      <c r="C20" s="13" t="s">
        <v>58</v>
      </c>
      <c r="D20" s="11">
        <v>54772904</v>
      </c>
      <c r="E20" s="11">
        <v>0</v>
      </c>
      <c r="F20" s="11">
        <f t="shared" si="1"/>
        <v>54772904</v>
      </c>
      <c r="G20" s="12">
        <f t="shared" si="2"/>
        <v>100</v>
      </c>
    </row>
    <row r="21" spans="1:8" ht="20" customHeight="1" x14ac:dyDescent="0.35">
      <c r="A21" s="13" t="s">
        <v>65</v>
      </c>
      <c r="B21" s="13" t="s">
        <v>57</v>
      </c>
      <c r="C21" s="13" t="s">
        <v>58</v>
      </c>
      <c r="D21" s="11">
        <v>30000000</v>
      </c>
      <c r="E21" s="11">
        <v>25923264.940000001</v>
      </c>
      <c r="F21" s="11">
        <f t="shared" si="1"/>
        <v>4076735.0599999987</v>
      </c>
      <c r="G21" s="12">
        <f t="shared" si="2"/>
        <v>13.589116866666663</v>
      </c>
    </row>
    <row r="22" spans="1:8" ht="20" customHeight="1" x14ac:dyDescent="0.35">
      <c r="A22" s="13" t="s">
        <v>66</v>
      </c>
      <c r="B22" s="13" t="s">
        <v>57</v>
      </c>
      <c r="C22" s="13" t="s">
        <v>58</v>
      </c>
      <c r="D22" s="11">
        <v>80000000</v>
      </c>
      <c r="E22" s="11">
        <v>74597565.299999997</v>
      </c>
      <c r="F22" s="11">
        <f t="shared" si="1"/>
        <v>5402434.700000003</v>
      </c>
      <c r="G22" s="12">
        <f t="shared" si="2"/>
        <v>6.7530433750000034</v>
      </c>
    </row>
    <row r="23" spans="1:8" ht="20" customHeight="1" x14ac:dyDescent="0.35">
      <c r="A23" s="13" t="s">
        <v>67</v>
      </c>
      <c r="B23" s="13" t="s">
        <v>57</v>
      </c>
      <c r="C23" s="13" t="s">
        <v>58</v>
      </c>
      <c r="D23" s="11">
        <v>10964940.24</v>
      </c>
      <c r="E23" s="11">
        <v>4070454.88</v>
      </c>
      <c r="F23" s="11">
        <f t="shared" si="1"/>
        <v>6894485.3600000003</v>
      </c>
      <c r="G23" s="12">
        <f t="shared" si="2"/>
        <v>62.877546152499598</v>
      </c>
    </row>
    <row r="24" spans="1:8" ht="101.5" x14ac:dyDescent="0.35">
      <c r="A24" s="13" t="s">
        <v>473</v>
      </c>
      <c r="B24" s="13" t="s">
        <v>57</v>
      </c>
      <c r="C24" s="13" t="s">
        <v>58</v>
      </c>
      <c r="D24" s="11">
        <v>100050768</v>
      </c>
      <c r="E24" s="11">
        <v>14050450</v>
      </c>
      <c r="F24" s="11">
        <f t="shared" si="1"/>
        <v>86000318</v>
      </c>
      <c r="G24" s="12">
        <f t="shared" si="2"/>
        <v>85.956679512944874</v>
      </c>
    </row>
    <row r="25" spans="1:8" ht="25" customHeight="1" x14ac:dyDescent="0.35">
      <c r="A25" s="13" t="s">
        <v>474</v>
      </c>
      <c r="B25" s="13" t="s">
        <v>57</v>
      </c>
      <c r="C25" s="13" t="s">
        <v>58</v>
      </c>
      <c r="D25" s="11">
        <v>56992826.799999997</v>
      </c>
      <c r="E25" s="11">
        <f>280340+410890+1500+215750+9060+12845+150600+125949+3396300+3065+155640+289110+1500+215750</f>
        <v>5268299</v>
      </c>
      <c r="F25" s="11">
        <f t="shared" si="1"/>
        <v>51724527.799999997</v>
      </c>
      <c r="G25" s="12">
        <f t="shared" si="2"/>
        <v>90.756206884617981</v>
      </c>
    </row>
    <row r="26" spans="1:8" ht="25" customHeight="1" x14ac:dyDescent="0.35">
      <c r="A26" s="13" t="s">
        <v>112</v>
      </c>
      <c r="B26" s="13" t="s">
        <v>57</v>
      </c>
      <c r="C26" s="13" t="s">
        <v>58</v>
      </c>
      <c r="D26" s="11">
        <v>42200000</v>
      </c>
      <c r="E26" s="11">
        <f>3065+9414276</f>
        <v>9417341</v>
      </c>
      <c r="F26" s="11">
        <f t="shared" si="1"/>
        <v>32782659</v>
      </c>
      <c r="G26" s="12">
        <f t="shared" si="2"/>
        <v>77.684026066350711</v>
      </c>
    </row>
    <row r="27" spans="1:8" ht="25" customHeight="1" x14ac:dyDescent="0.35">
      <c r="A27" s="13" t="s">
        <v>68</v>
      </c>
      <c r="B27" s="13" t="s">
        <v>57</v>
      </c>
      <c r="C27" s="13" t="s">
        <v>58</v>
      </c>
      <c r="D27" s="11">
        <v>84717112</v>
      </c>
      <c r="E27" s="11">
        <f>39291562.8+24450+8600</f>
        <v>39324612.799999997</v>
      </c>
      <c r="F27" s="11">
        <f t="shared" si="1"/>
        <v>45392499.200000003</v>
      </c>
      <c r="G27" s="12">
        <f t="shared" si="2"/>
        <v>53.581263723909757</v>
      </c>
    </row>
    <row r="28" spans="1:8" ht="25" customHeight="1" x14ac:dyDescent="0.35">
      <c r="A28" s="13" t="s">
        <v>113</v>
      </c>
      <c r="B28" s="13" t="s">
        <v>57</v>
      </c>
      <c r="C28" s="13" t="s">
        <v>58</v>
      </c>
      <c r="D28" s="11">
        <v>12046512</v>
      </c>
      <c r="E28" s="11">
        <f>41000+8915</f>
        <v>49915</v>
      </c>
      <c r="F28" s="11">
        <f t="shared" si="1"/>
        <v>11996597</v>
      </c>
      <c r="G28" s="12">
        <f t="shared" si="2"/>
        <v>99.585647696196204</v>
      </c>
    </row>
    <row r="29" spans="1:8" ht="25" customHeight="1" x14ac:dyDescent="0.35">
      <c r="A29" s="13" t="s">
        <v>475</v>
      </c>
      <c r="B29" s="13" t="s">
        <v>57</v>
      </c>
      <c r="C29" s="13" t="s">
        <v>58</v>
      </c>
      <c r="D29" s="11">
        <v>3008000</v>
      </c>
      <c r="E29" s="11">
        <v>0</v>
      </c>
      <c r="F29" s="11">
        <f t="shared" si="1"/>
        <v>3008000</v>
      </c>
      <c r="G29" s="12">
        <f t="shared" si="2"/>
        <v>100</v>
      </c>
    </row>
    <row r="30" spans="1:8" ht="38.4" customHeight="1" x14ac:dyDescent="0.35">
      <c r="A30" s="13" t="s">
        <v>476</v>
      </c>
      <c r="B30" s="13" t="s">
        <v>57</v>
      </c>
      <c r="C30" s="13" t="s">
        <v>58</v>
      </c>
      <c r="D30" s="11">
        <v>22500000</v>
      </c>
      <c r="E30" s="11">
        <v>18188793</v>
      </c>
      <c r="F30" s="11">
        <f t="shared" si="1"/>
        <v>4311207</v>
      </c>
      <c r="G30" s="12">
        <f t="shared" si="2"/>
        <v>19.160920000000001</v>
      </c>
    </row>
    <row r="31" spans="1:8" ht="42.65" customHeight="1" x14ac:dyDescent="0.35">
      <c r="A31" s="13" t="s">
        <v>69</v>
      </c>
      <c r="B31" s="13" t="s">
        <v>57</v>
      </c>
      <c r="C31" s="13" t="s">
        <v>58</v>
      </c>
      <c r="D31" s="11">
        <v>55000000</v>
      </c>
      <c r="E31" s="11">
        <v>26188793.149999999</v>
      </c>
      <c r="F31" s="11">
        <f t="shared" si="1"/>
        <v>28811206.850000001</v>
      </c>
      <c r="G31" s="12">
        <f t="shared" si="2"/>
        <v>52.384012454545456</v>
      </c>
    </row>
    <row r="32" spans="1:8" ht="29" x14ac:dyDescent="0.35">
      <c r="A32" s="13" t="s">
        <v>477</v>
      </c>
      <c r="B32" s="13" t="s">
        <v>57</v>
      </c>
      <c r="C32" s="13" t="s">
        <v>58</v>
      </c>
      <c r="D32" s="11">
        <v>1494640</v>
      </c>
      <c r="E32" s="11">
        <v>856734</v>
      </c>
      <c r="F32" s="11">
        <f t="shared" si="1"/>
        <v>637906</v>
      </c>
      <c r="G32" s="12">
        <f t="shared" si="2"/>
        <v>42.679575014719262</v>
      </c>
    </row>
    <row r="33" spans="1:7" ht="26.4" customHeight="1" x14ac:dyDescent="0.35">
      <c r="A33" s="13" t="s">
        <v>478</v>
      </c>
      <c r="B33" s="13" t="s">
        <v>57</v>
      </c>
      <c r="C33" s="13" t="s">
        <v>58</v>
      </c>
      <c r="D33" s="11">
        <v>4000000</v>
      </c>
      <c r="E33" s="11">
        <v>1777696.8</v>
      </c>
      <c r="F33" s="11">
        <f t="shared" si="1"/>
        <v>2222303.2000000002</v>
      </c>
      <c r="G33" s="12">
        <f t="shared" si="2"/>
        <v>55.557580000000009</v>
      </c>
    </row>
    <row r="34" spans="1:7" ht="28.75" customHeight="1" x14ac:dyDescent="0.35">
      <c r="A34" s="13" t="s">
        <v>70</v>
      </c>
      <c r="B34" s="13" t="s">
        <v>57</v>
      </c>
      <c r="C34" s="13" t="s">
        <v>58</v>
      </c>
      <c r="D34" s="11">
        <v>8000000</v>
      </c>
      <c r="E34" s="11">
        <f>665247.43+1229434.35</f>
        <v>1894681.7800000003</v>
      </c>
      <c r="F34" s="11">
        <f t="shared" si="1"/>
        <v>6105318.2199999997</v>
      </c>
      <c r="G34" s="12">
        <f t="shared" si="2"/>
        <v>76.316477750000004</v>
      </c>
    </row>
    <row r="35" spans="1:7" ht="55.75" customHeight="1" x14ac:dyDescent="0.35">
      <c r="A35" s="13" t="s">
        <v>479</v>
      </c>
      <c r="B35" s="13" t="s">
        <v>57</v>
      </c>
      <c r="C35" s="13" t="s">
        <v>58</v>
      </c>
      <c r="D35" s="11">
        <v>31016524</v>
      </c>
      <c r="E35" s="11">
        <f>24119043.3+33900</f>
        <v>24152943.300000001</v>
      </c>
      <c r="F35" s="11">
        <f t="shared" si="1"/>
        <v>6863580.6999999993</v>
      </c>
      <c r="G35" s="12">
        <f t="shared" si="2"/>
        <v>22.128787545632125</v>
      </c>
    </row>
    <row r="36" spans="1:7" ht="46.25" customHeight="1" x14ac:dyDescent="0.35">
      <c r="A36" s="13" t="s">
        <v>480</v>
      </c>
      <c r="B36" s="13" t="s">
        <v>57</v>
      </c>
      <c r="C36" s="13" t="s">
        <v>58</v>
      </c>
      <c r="D36" s="11">
        <v>28240594</v>
      </c>
      <c r="E36" s="11">
        <v>4046275.45</v>
      </c>
      <c r="F36" s="11">
        <f t="shared" si="1"/>
        <v>24194318.550000001</v>
      </c>
      <c r="G36" s="12">
        <f t="shared" si="2"/>
        <v>85.672130515385049</v>
      </c>
    </row>
    <row r="37" spans="1:7" ht="159.5" x14ac:dyDescent="0.35">
      <c r="A37" s="13" t="s">
        <v>481</v>
      </c>
      <c r="B37" s="13" t="s">
        <v>57</v>
      </c>
      <c r="C37" s="13" t="s">
        <v>58</v>
      </c>
      <c r="D37" s="11">
        <v>154666826</v>
      </c>
      <c r="E37" s="11">
        <v>44506700</v>
      </c>
      <c r="F37" s="11">
        <f t="shared" si="1"/>
        <v>110160126</v>
      </c>
      <c r="G37" s="12">
        <f t="shared" si="2"/>
        <v>71.224146023401289</v>
      </c>
    </row>
    <row r="38" spans="1:7" ht="25" customHeight="1" x14ac:dyDescent="0.35">
      <c r="A38" s="13" t="s">
        <v>71</v>
      </c>
      <c r="B38" s="13" t="s">
        <v>57</v>
      </c>
      <c r="C38" s="13" t="s">
        <v>58</v>
      </c>
      <c r="D38" s="11">
        <v>800000</v>
      </c>
      <c r="E38" s="11">
        <v>174609</v>
      </c>
      <c r="F38" s="11">
        <f t="shared" si="1"/>
        <v>625391</v>
      </c>
      <c r="G38" s="12">
        <f t="shared" si="2"/>
        <v>78.173874999999995</v>
      </c>
    </row>
    <row r="39" spans="1:7" ht="25" customHeight="1" x14ac:dyDescent="0.35">
      <c r="A39" s="13" t="s">
        <v>482</v>
      </c>
      <c r="B39" s="13" t="s">
        <v>57</v>
      </c>
      <c r="C39" s="13" t="s">
        <v>58</v>
      </c>
      <c r="D39" s="11">
        <v>150475500</v>
      </c>
      <c r="E39" s="11">
        <v>9720010.5800000001</v>
      </c>
      <c r="F39" s="11">
        <f t="shared" si="1"/>
        <v>140755489.41999999</v>
      </c>
      <c r="G39" s="12">
        <f t="shared" si="2"/>
        <v>93.540469657851261</v>
      </c>
    </row>
    <row r="40" spans="1:7" ht="39" customHeight="1" x14ac:dyDescent="0.35">
      <c r="A40" s="21" t="s">
        <v>72</v>
      </c>
      <c r="B40" s="21"/>
      <c r="C40" s="21"/>
      <c r="D40" s="21"/>
      <c r="E40" s="21"/>
      <c r="F40" s="21"/>
      <c r="G40" s="21"/>
    </row>
    <row r="41" spans="1:7" ht="25" customHeight="1" x14ac:dyDescent="0.35">
      <c r="A41" s="15" t="s">
        <v>73</v>
      </c>
      <c r="B41" s="13" t="s">
        <v>57</v>
      </c>
      <c r="C41" s="13" t="s">
        <v>58</v>
      </c>
      <c r="D41" s="11">
        <v>15500000</v>
      </c>
      <c r="E41" s="11">
        <v>3372905.63</v>
      </c>
      <c r="F41" s="11">
        <f>+D41-E41</f>
        <v>12127094.370000001</v>
      </c>
      <c r="G41" s="12">
        <f>+F41*100/D41</f>
        <v>78.239318516129032</v>
      </c>
    </row>
    <row r="42" spans="1:7" ht="25" customHeight="1" x14ac:dyDescent="0.35">
      <c r="A42" s="15" t="s">
        <v>74</v>
      </c>
      <c r="B42" s="13" t="s">
        <v>57</v>
      </c>
      <c r="C42" s="13" t="s">
        <v>58</v>
      </c>
      <c r="D42" s="11">
        <v>800000</v>
      </c>
      <c r="E42" s="11">
        <v>13356.6</v>
      </c>
      <c r="F42" s="11">
        <f t="shared" ref="F42:F61" si="3">+D42-E42</f>
        <v>786643.4</v>
      </c>
      <c r="G42" s="12">
        <f t="shared" ref="G42:G61" si="4">+F42*100/D42</f>
        <v>98.330425000000005</v>
      </c>
    </row>
    <row r="43" spans="1:7" ht="25" customHeight="1" x14ac:dyDescent="0.35">
      <c r="A43" s="15" t="s">
        <v>75</v>
      </c>
      <c r="B43" s="13" t="s">
        <v>57</v>
      </c>
      <c r="C43" s="13" t="s">
        <v>58</v>
      </c>
      <c r="D43" s="11">
        <v>9923990.3800000008</v>
      </c>
      <c r="E43" s="11">
        <f>373968.02+218269.85+14305.83+24892.93+1638+92105.84+92105.84+118229+98118.84+92105.84+520.82</f>
        <v>1126260.81</v>
      </c>
      <c r="F43" s="11">
        <f t="shared" si="3"/>
        <v>8797729.5700000003</v>
      </c>
      <c r="G43" s="12">
        <f t="shared" si="4"/>
        <v>88.651129567096575</v>
      </c>
    </row>
    <row r="44" spans="1:7" ht="25" customHeight="1" x14ac:dyDescent="0.35">
      <c r="A44" s="15" t="s">
        <v>76</v>
      </c>
      <c r="B44" s="13" t="s">
        <v>57</v>
      </c>
      <c r="C44" s="13" t="s">
        <v>58</v>
      </c>
      <c r="D44" s="11">
        <v>200000</v>
      </c>
      <c r="E44" s="11">
        <v>59095.15</v>
      </c>
      <c r="F44" s="11">
        <f t="shared" si="3"/>
        <v>140904.85</v>
      </c>
      <c r="G44" s="12">
        <f t="shared" si="4"/>
        <v>70.452425000000005</v>
      </c>
    </row>
    <row r="45" spans="1:7" ht="25" customHeight="1" x14ac:dyDescent="0.35">
      <c r="A45" s="15" t="s">
        <v>483</v>
      </c>
      <c r="B45" s="13" t="s">
        <v>57</v>
      </c>
      <c r="C45" s="13" t="s">
        <v>58</v>
      </c>
      <c r="D45" s="11">
        <v>12054000</v>
      </c>
      <c r="E45" s="11">
        <f>1630428.82+1700862.21+33415.42</f>
        <v>3364706.45</v>
      </c>
      <c r="F45" s="11">
        <f t="shared" si="3"/>
        <v>8689293.5500000007</v>
      </c>
      <c r="G45" s="12">
        <f t="shared" si="4"/>
        <v>72.086390824622541</v>
      </c>
    </row>
    <row r="46" spans="1:7" ht="25" customHeight="1" x14ac:dyDescent="0.35">
      <c r="A46" s="15" t="s">
        <v>77</v>
      </c>
      <c r="B46" s="13" t="s">
        <v>57</v>
      </c>
      <c r="C46" s="13" t="s">
        <v>58</v>
      </c>
      <c r="D46" s="11">
        <v>1000000</v>
      </c>
      <c r="E46" s="11">
        <v>634274.6</v>
      </c>
      <c r="F46" s="11">
        <f t="shared" si="3"/>
        <v>365725.4</v>
      </c>
      <c r="G46" s="12">
        <f t="shared" si="4"/>
        <v>36.572539999999996</v>
      </c>
    </row>
    <row r="47" spans="1:7" ht="25" customHeight="1" x14ac:dyDescent="0.35">
      <c r="A47" s="15" t="s">
        <v>78</v>
      </c>
      <c r="B47" s="13" t="s">
        <v>57</v>
      </c>
      <c r="C47" s="13" t="s">
        <v>58</v>
      </c>
      <c r="D47" s="11">
        <v>1500000</v>
      </c>
      <c r="E47" s="11">
        <v>22770.54</v>
      </c>
      <c r="F47" s="11">
        <f t="shared" si="3"/>
        <v>1477229.46</v>
      </c>
      <c r="G47" s="12">
        <f t="shared" si="4"/>
        <v>98.481964000000005</v>
      </c>
    </row>
    <row r="48" spans="1:7" ht="25" customHeight="1" x14ac:dyDescent="0.35">
      <c r="A48" s="15" t="s">
        <v>79</v>
      </c>
      <c r="B48" s="13" t="s">
        <v>57</v>
      </c>
      <c r="C48" s="13" t="s">
        <v>58</v>
      </c>
      <c r="D48" s="11">
        <v>1000000</v>
      </c>
      <c r="E48" s="11">
        <v>26580</v>
      </c>
      <c r="F48" s="11">
        <f t="shared" si="3"/>
        <v>973420</v>
      </c>
      <c r="G48" s="12">
        <f t="shared" si="4"/>
        <v>97.341999999999999</v>
      </c>
    </row>
    <row r="49" spans="1:7" ht="85.75" customHeight="1" x14ac:dyDescent="0.35">
      <c r="A49" s="15" t="s">
        <v>484</v>
      </c>
      <c r="B49" s="13" t="s">
        <v>57</v>
      </c>
      <c r="C49" s="13" t="s">
        <v>58</v>
      </c>
      <c r="D49" s="11">
        <v>16923888</v>
      </c>
      <c r="E49" s="11">
        <f>1466980.13+8085054.98</f>
        <v>9552035.1099999994</v>
      </c>
      <c r="F49" s="11">
        <f t="shared" si="3"/>
        <v>7371852.8900000006</v>
      </c>
      <c r="G49" s="12">
        <f t="shared" si="4"/>
        <v>43.5588612380323</v>
      </c>
    </row>
    <row r="50" spans="1:7" ht="25" customHeight="1" x14ac:dyDescent="0.35">
      <c r="A50" s="15" t="s">
        <v>80</v>
      </c>
      <c r="B50" s="13" t="s">
        <v>57</v>
      </c>
      <c r="C50" s="13" t="s">
        <v>58</v>
      </c>
      <c r="D50" s="11">
        <v>1000000</v>
      </c>
      <c r="E50" s="11">
        <v>152090.4</v>
      </c>
      <c r="F50" s="11">
        <f t="shared" si="3"/>
        <v>847909.6</v>
      </c>
      <c r="G50" s="12">
        <f t="shared" si="4"/>
        <v>84.790959999999998</v>
      </c>
    </row>
    <row r="51" spans="1:7" ht="25" customHeight="1" x14ac:dyDescent="0.35">
      <c r="A51" s="15" t="s">
        <v>81</v>
      </c>
      <c r="B51" s="13" t="s">
        <v>57</v>
      </c>
      <c r="C51" s="13" t="s">
        <v>58</v>
      </c>
      <c r="D51" s="11">
        <v>500000</v>
      </c>
      <c r="E51" s="11">
        <v>360983.3</v>
      </c>
      <c r="F51" s="11">
        <f t="shared" si="3"/>
        <v>139016.70000000001</v>
      </c>
      <c r="G51" s="12">
        <f t="shared" si="4"/>
        <v>27.803340000000002</v>
      </c>
    </row>
    <row r="52" spans="1:7" ht="25" customHeight="1" x14ac:dyDescent="0.35">
      <c r="A52" s="15" t="s">
        <v>82</v>
      </c>
      <c r="B52" s="13" t="s">
        <v>57</v>
      </c>
      <c r="C52" s="13" t="s">
        <v>58</v>
      </c>
      <c r="D52" s="11">
        <v>2000000</v>
      </c>
      <c r="E52" s="11">
        <v>1067674.97</v>
      </c>
      <c r="F52" s="11">
        <f t="shared" si="3"/>
        <v>932325.03</v>
      </c>
      <c r="G52" s="12">
        <f t="shared" si="4"/>
        <v>46.616251499999997</v>
      </c>
    </row>
    <row r="53" spans="1:7" ht="25" customHeight="1" x14ac:dyDescent="0.35">
      <c r="A53" s="15" t="s">
        <v>83</v>
      </c>
      <c r="B53" s="13" t="s">
        <v>57</v>
      </c>
      <c r="C53" s="13" t="s">
        <v>58</v>
      </c>
      <c r="D53" s="11">
        <v>18723926</v>
      </c>
      <c r="E53" s="11">
        <f>2850530.33+488324.17</f>
        <v>3338854.5</v>
      </c>
      <c r="F53" s="11">
        <f t="shared" si="3"/>
        <v>15385071.5</v>
      </c>
      <c r="G53" s="12">
        <f t="shared" si="4"/>
        <v>82.167978553215818</v>
      </c>
    </row>
    <row r="54" spans="1:7" ht="25" customHeight="1" x14ac:dyDescent="0.35">
      <c r="A54" s="15" t="s">
        <v>84</v>
      </c>
      <c r="B54" s="13" t="s">
        <v>57</v>
      </c>
      <c r="C54" s="13" t="s">
        <v>58</v>
      </c>
      <c r="D54" s="11">
        <v>9084160.9700000007</v>
      </c>
      <c r="E54" s="11">
        <f>285433.98+82000+32606.44+60000+17000+42246.99+25650+2962.52+450864.22+8448.5+52790.73+45077+1972.1+16000+17000</f>
        <v>1140052.48</v>
      </c>
      <c r="F54" s="11">
        <f t="shared" si="3"/>
        <v>7944108.4900000002</v>
      </c>
      <c r="G54" s="12">
        <f t="shared" si="4"/>
        <v>87.450107018524122</v>
      </c>
    </row>
    <row r="55" spans="1:7" ht="25" customHeight="1" x14ac:dyDescent="0.35">
      <c r="A55" s="15" t="s">
        <v>85</v>
      </c>
      <c r="B55" s="13" t="s">
        <v>57</v>
      </c>
      <c r="C55" s="13" t="s">
        <v>58</v>
      </c>
      <c r="D55" s="11">
        <v>350000</v>
      </c>
      <c r="E55" s="11">
        <v>306415</v>
      </c>
      <c r="F55" s="11">
        <f t="shared" si="3"/>
        <v>43585</v>
      </c>
      <c r="G55" s="12">
        <f t="shared" si="4"/>
        <v>12.452857142857143</v>
      </c>
    </row>
    <row r="56" spans="1:7" ht="25" customHeight="1" x14ac:dyDescent="0.35">
      <c r="A56" s="15" t="s">
        <v>86</v>
      </c>
      <c r="B56" s="13" t="s">
        <v>57</v>
      </c>
      <c r="C56" s="13" t="s">
        <v>58</v>
      </c>
      <c r="D56" s="11">
        <v>20957256.25</v>
      </c>
      <c r="E56" s="11">
        <f>157503.6+185917.87+43840.17+53134.97+50870.75+208095.9+108679.27+53431.17+7207075.55+51320.17+329625.17+257222.69+104089.05+120453.37+29089+13671.47+4035.73+568390</f>
        <v>9546445.9000000004</v>
      </c>
      <c r="F56" s="11">
        <f t="shared" si="3"/>
        <v>11410810.35</v>
      </c>
      <c r="G56" s="12">
        <f t="shared" si="4"/>
        <v>54.448016543196104</v>
      </c>
    </row>
    <row r="57" spans="1:7" ht="43.5" x14ac:dyDescent="0.35">
      <c r="A57" s="15" t="s">
        <v>485</v>
      </c>
      <c r="B57" s="13" t="s">
        <v>57</v>
      </c>
      <c r="C57" s="13" t="s">
        <v>58</v>
      </c>
      <c r="D57" s="11">
        <v>1549070</v>
      </c>
      <c r="E57" s="11">
        <f>62794.17+37800+2271.18</f>
        <v>102865.34999999999</v>
      </c>
      <c r="F57" s="11">
        <f t="shared" si="3"/>
        <v>1446204.65</v>
      </c>
      <c r="G57" s="12">
        <f t="shared" si="4"/>
        <v>93.359541531370439</v>
      </c>
    </row>
    <row r="58" spans="1:7" ht="25" customHeight="1" x14ac:dyDescent="0.35">
      <c r="A58" s="15" t="s">
        <v>87</v>
      </c>
      <c r="B58" s="13" t="s">
        <v>57</v>
      </c>
      <c r="C58" s="13" t="s">
        <v>58</v>
      </c>
      <c r="D58" s="11">
        <v>7276025.2999999998</v>
      </c>
      <c r="E58" s="11">
        <f>15761.45+707.37+4440+2220+3742.43+14674.52+17806.62+10286.85+8880+3080127.54+3112.12</f>
        <v>3161758.9000000004</v>
      </c>
      <c r="F58" s="11">
        <f t="shared" si="3"/>
        <v>4114266.3999999994</v>
      </c>
      <c r="G58" s="12">
        <f t="shared" si="4"/>
        <v>56.545520807905923</v>
      </c>
    </row>
    <row r="59" spans="1:7" ht="25" customHeight="1" x14ac:dyDescent="0.35">
      <c r="A59" s="15" t="s">
        <v>88</v>
      </c>
      <c r="B59" s="13" t="s">
        <v>57</v>
      </c>
      <c r="C59" s="13" t="s">
        <v>58</v>
      </c>
      <c r="D59" s="11">
        <v>570400</v>
      </c>
      <c r="E59" s="11">
        <v>299162.25</v>
      </c>
      <c r="F59" s="11">
        <f t="shared" si="3"/>
        <v>271237.75</v>
      </c>
      <c r="G59" s="12">
        <f t="shared" si="4"/>
        <v>47.552200210378679</v>
      </c>
    </row>
    <row r="60" spans="1:7" ht="25" customHeight="1" x14ac:dyDescent="0.35">
      <c r="A60" s="15" t="s">
        <v>89</v>
      </c>
      <c r="B60" s="13" t="s">
        <v>57</v>
      </c>
      <c r="C60" s="13" t="s">
        <v>58</v>
      </c>
      <c r="D60" s="11">
        <v>333530</v>
      </c>
      <c r="E60" s="11">
        <f>70095.17+35256</f>
        <v>105351.17</v>
      </c>
      <c r="F60" s="11">
        <f t="shared" si="3"/>
        <v>228178.83000000002</v>
      </c>
      <c r="G60" s="12">
        <f t="shared" si="4"/>
        <v>68.413285161754558</v>
      </c>
    </row>
    <row r="61" spans="1:7" ht="25" customHeight="1" x14ac:dyDescent="0.35">
      <c r="A61" s="15" t="s">
        <v>90</v>
      </c>
      <c r="B61" s="13" t="s">
        <v>57</v>
      </c>
      <c r="C61" s="13" t="s">
        <v>58</v>
      </c>
      <c r="D61" s="11">
        <v>8169260</v>
      </c>
      <c r="E61" s="11">
        <v>287409.99</v>
      </c>
      <c r="F61" s="11">
        <f t="shared" si="3"/>
        <v>7881850.0099999998</v>
      </c>
      <c r="G61" s="12">
        <f t="shared" si="4"/>
        <v>96.481811204442025</v>
      </c>
    </row>
    <row r="62" spans="1:7" ht="35" customHeight="1" x14ac:dyDescent="0.35">
      <c r="A62" s="21" t="s">
        <v>91</v>
      </c>
      <c r="B62" s="21"/>
      <c r="C62" s="21"/>
      <c r="D62" s="21"/>
      <c r="E62" s="21"/>
      <c r="F62" s="21"/>
      <c r="G62" s="21"/>
    </row>
    <row r="63" spans="1:7" ht="42.65" customHeight="1" x14ac:dyDescent="0.35">
      <c r="A63" s="15" t="s">
        <v>486</v>
      </c>
      <c r="B63" s="15" t="s">
        <v>57</v>
      </c>
      <c r="C63" s="15" t="s">
        <v>58</v>
      </c>
      <c r="D63" s="16">
        <v>46000000</v>
      </c>
      <c r="E63" s="11">
        <v>14933573.43</v>
      </c>
      <c r="F63" s="11">
        <f>+D63-E63</f>
        <v>31066426.57</v>
      </c>
      <c r="G63" s="12">
        <f>+F63*100/D63</f>
        <v>67.535709934782602</v>
      </c>
    </row>
    <row r="64" spans="1:7" ht="28.75" customHeight="1" x14ac:dyDescent="0.35">
      <c r="A64" s="15" t="s">
        <v>92</v>
      </c>
      <c r="B64" s="15" t="s">
        <v>57</v>
      </c>
      <c r="C64" s="15" t="s">
        <v>58</v>
      </c>
      <c r="D64" s="16">
        <v>180000000</v>
      </c>
      <c r="E64" s="11">
        <v>0</v>
      </c>
      <c r="F64" s="11">
        <f t="shared" ref="F64:F70" si="5">+D64-E64</f>
        <v>180000000</v>
      </c>
      <c r="G64" s="12">
        <f t="shared" ref="G64:G70" si="6">+F64*100/D64</f>
        <v>100</v>
      </c>
    </row>
    <row r="65" spans="1:7" ht="72.650000000000006" customHeight="1" x14ac:dyDescent="0.35">
      <c r="A65" s="15" t="s">
        <v>487</v>
      </c>
      <c r="B65" s="15" t="s">
        <v>57</v>
      </c>
      <c r="C65" s="15" t="s">
        <v>58</v>
      </c>
      <c r="D65" s="16">
        <v>181186812</v>
      </c>
      <c r="E65" s="11">
        <f>682640.97+413919+22000+67750216.98</f>
        <v>68868776.950000003</v>
      </c>
      <c r="F65" s="11">
        <f t="shared" si="5"/>
        <v>112318035.05</v>
      </c>
      <c r="G65" s="12">
        <f t="shared" si="6"/>
        <v>61.990182293179259</v>
      </c>
    </row>
    <row r="66" spans="1:7" ht="22.25" customHeight="1" x14ac:dyDescent="0.35">
      <c r="A66" s="15" t="s">
        <v>488</v>
      </c>
      <c r="B66" s="15" t="s">
        <v>57</v>
      </c>
      <c r="C66" s="15" t="s">
        <v>58</v>
      </c>
      <c r="D66" s="16">
        <v>51546526</v>
      </c>
      <c r="E66" s="11">
        <f>99948.5+199897+199897+420755.5+172947.8+99948.5+99948.5+199897+99948.5+633172.9+199897</f>
        <v>2426258.2000000002</v>
      </c>
      <c r="F66" s="11">
        <f t="shared" si="5"/>
        <v>49120267.799999997</v>
      </c>
      <c r="G66" s="12">
        <f t="shared" si="6"/>
        <v>95.293071350724972</v>
      </c>
    </row>
    <row r="67" spans="1:7" ht="78.650000000000006" customHeight="1" x14ac:dyDescent="0.35">
      <c r="A67" s="15" t="s">
        <v>489</v>
      </c>
      <c r="B67" s="15" t="s">
        <v>57</v>
      </c>
      <c r="C67" s="15" t="s">
        <v>58</v>
      </c>
      <c r="D67" s="16">
        <v>98489868</v>
      </c>
      <c r="E67" s="11">
        <v>90659835.769999996</v>
      </c>
      <c r="F67" s="11">
        <f t="shared" si="5"/>
        <v>7830032.2300000042</v>
      </c>
      <c r="G67" s="12">
        <f t="shared" si="6"/>
        <v>7.9500890690603878</v>
      </c>
    </row>
    <row r="68" spans="1:7" ht="25" customHeight="1" x14ac:dyDescent="0.35">
      <c r="A68" s="15" t="s">
        <v>93</v>
      </c>
      <c r="B68" s="15" t="s">
        <v>57</v>
      </c>
      <c r="C68" s="15" t="s">
        <v>58</v>
      </c>
      <c r="D68" s="16">
        <v>3800000</v>
      </c>
      <c r="E68" s="17">
        <v>2257402</v>
      </c>
      <c r="F68" s="11">
        <f t="shared" si="5"/>
        <v>1542598</v>
      </c>
      <c r="G68" s="12">
        <f t="shared" si="6"/>
        <v>40.594684210526317</v>
      </c>
    </row>
    <row r="69" spans="1:7" ht="25" customHeight="1" x14ac:dyDescent="0.35">
      <c r="A69" s="15" t="s">
        <v>111</v>
      </c>
      <c r="B69" s="15" t="s">
        <v>57</v>
      </c>
      <c r="C69" s="15" t="s">
        <v>58</v>
      </c>
      <c r="D69" s="16">
        <v>1450000</v>
      </c>
      <c r="E69" s="11">
        <f>177410+141250</f>
        <v>318660</v>
      </c>
      <c r="F69" s="11">
        <f t="shared" si="5"/>
        <v>1131340</v>
      </c>
      <c r="G69" s="12">
        <f t="shared" si="6"/>
        <v>78.023448275862066</v>
      </c>
    </row>
    <row r="70" spans="1:7" ht="43.5" x14ac:dyDescent="0.35">
      <c r="A70" s="15" t="s">
        <v>490</v>
      </c>
      <c r="B70" s="15" t="s">
        <v>57</v>
      </c>
      <c r="C70" s="15" t="s">
        <v>58</v>
      </c>
      <c r="D70" s="16">
        <v>4172040</v>
      </c>
      <c r="E70" s="11">
        <v>218544.2</v>
      </c>
      <c r="F70" s="11">
        <f t="shared" si="5"/>
        <v>3953495.8</v>
      </c>
      <c r="G70" s="12">
        <f t="shared" si="6"/>
        <v>94.761694518748627</v>
      </c>
    </row>
    <row r="71" spans="1:7" ht="31.25" customHeight="1" x14ac:dyDescent="0.35">
      <c r="A71" s="21" t="s">
        <v>110</v>
      </c>
      <c r="B71" s="21"/>
      <c r="C71" s="21"/>
      <c r="D71" s="21"/>
      <c r="E71" s="21"/>
      <c r="F71" s="21"/>
      <c r="G71" s="21"/>
    </row>
    <row r="72" spans="1:7" ht="43.5" x14ac:dyDescent="0.35">
      <c r="A72" s="13" t="s">
        <v>491</v>
      </c>
      <c r="B72" s="13" t="s">
        <v>57</v>
      </c>
      <c r="C72" s="13" t="s">
        <v>58</v>
      </c>
      <c r="D72" s="11">
        <v>502288216</v>
      </c>
      <c r="E72" s="11">
        <v>177864100.66999999</v>
      </c>
      <c r="F72" s="11">
        <f>+D72-E72</f>
        <v>324424115.33000004</v>
      </c>
      <c r="G72" s="12">
        <f>+F72*100/D72</f>
        <v>64.589234824891861</v>
      </c>
    </row>
    <row r="73" spans="1:7" ht="32" customHeight="1" x14ac:dyDescent="0.35">
      <c r="A73" s="21" t="s">
        <v>94</v>
      </c>
      <c r="B73" s="21"/>
      <c r="C73" s="21"/>
      <c r="D73" s="21"/>
      <c r="E73" s="21"/>
      <c r="F73" s="21"/>
      <c r="G73" s="21"/>
    </row>
    <row r="74" spans="1:7" ht="25" customHeight="1" x14ac:dyDescent="0.35">
      <c r="A74" s="13" t="s">
        <v>95</v>
      </c>
      <c r="B74" s="13" t="s">
        <v>57</v>
      </c>
      <c r="C74" s="13" t="s">
        <v>58</v>
      </c>
      <c r="D74" s="11">
        <v>5000000</v>
      </c>
      <c r="E74" s="11">
        <v>0</v>
      </c>
      <c r="F74" s="11">
        <f>+D74-E74</f>
        <v>5000000</v>
      </c>
      <c r="G74" s="12">
        <f>+F74*100/D74</f>
        <v>100</v>
      </c>
    </row>
    <row r="75" spans="1:7" s="6" customFormat="1" x14ac:dyDescent="0.35">
      <c r="D75" s="9"/>
      <c r="E75" s="9"/>
      <c r="F75" s="9"/>
      <c r="G75" s="9"/>
    </row>
    <row r="76" spans="1:7" s="6" customFormat="1" x14ac:dyDescent="0.35">
      <c r="D76" s="9"/>
      <c r="E76" s="9"/>
      <c r="F76" s="9"/>
      <c r="G76" s="9"/>
    </row>
    <row r="77" spans="1:7" s="6" customFormat="1" x14ac:dyDescent="0.35">
      <c r="D77" s="9"/>
      <c r="E77" s="9"/>
      <c r="F77" s="9"/>
      <c r="G77" s="9"/>
    </row>
    <row r="78" spans="1:7" s="6" customFormat="1" x14ac:dyDescent="0.35">
      <c r="D78" s="9"/>
      <c r="E78" s="9"/>
      <c r="F78" s="9"/>
      <c r="G78" s="9"/>
    </row>
    <row r="79" spans="1:7" s="6" customFormat="1" x14ac:dyDescent="0.35">
      <c r="D79" s="9"/>
      <c r="E79" s="9"/>
      <c r="F79" s="9"/>
      <c r="G79" s="9"/>
    </row>
    <row r="80" spans="1:7" s="6" customFormat="1" x14ac:dyDescent="0.35">
      <c r="D80" s="9"/>
      <c r="E80" s="9"/>
      <c r="F80" s="9"/>
      <c r="G80" s="9"/>
    </row>
    <row r="81" spans="4:7" s="6" customFormat="1" x14ac:dyDescent="0.35">
      <c r="D81" s="9"/>
      <c r="E81" s="9"/>
      <c r="F81" s="9"/>
      <c r="G81" s="9"/>
    </row>
    <row r="82" spans="4:7" s="6" customFormat="1" x14ac:dyDescent="0.35">
      <c r="D82" s="9"/>
      <c r="E82" s="9"/>
      <c r="F82" s="9"/>
      <c r="G82" s="9"/>
    </row>
    <row r="83" spans="4:7" s="6" customFormat="1" x14ac:dyDescent="0.35">
      <c r="D83" s="9"/>
      <c r="E83" s="9"/>
      <c r="F83" s="9"/>
      <c r="G83" s="9"/>
    </row>
    <row r="84" spans="4:7" s="6" customFormat="1" x14ac:dyDescent="0.35">
      <c r="D84" s="9"/>
      <c r="E84" s="9"/>
      <c r="F84" s="9"/>
      <c r="G84" s="9"/>
    </row>
    <row r="85" spans="4:7" s="6" customFormat="1" x14ac:dyDescent="0.35">
      <c r="D85" s="9"/>
      <c r="E85" s="9"/>
      <c r="F85" s="9"/>
      <c r="G85" s="9"/>
    </row>
    <row r="86" spans="4:7" s="6" customFormat="1" x14ac:dyDescent="0.35">
      <c r="D86" s="9"/>
      <c r="E86" s="9"/>
      <c r="F86" s="9"/>
      <c r="G86" s="9"/>
    </row>
    <row r="87" spans="4:7" s="6" customFormat="1" x14ac:dyDescent="0.35">
      <c r="D87" s="9"/>
      <c r="E87" s="9"/>
      <c r="F87" s="9"/>
      <c r="G87" s="9"/>
    </row>
    <row r="88" spans="4:7" s="6" customFormat="1" x14ac:dyDescent="0.35">
      <c r="D88" s="9"/>
      <c r="E88" s="9"/>
      <c r="F88" s="9"/>
      <c r="G88" s="9"/>
    </row>
    <row r="89" spans="4:7" s="6" customFormat="1" x14ac:dyDescent="0.35">
      <c r="D89" s="9"/>
      <c r="E89" s="9"/>
      <c r="F89" s="9"/>
      <c r="G89" s="9"/>
    </row>
    <row r="90" spans="4:7" s="6" customFormat="1" x14ac:dyDescent="0.35">
      <c r="D90" s="9"/>
      <c r="E90" s="9"/>
      <c r="F90" s="9"/>
      <c r="G90" s="9"/>
    </row>
    <row r="91" spans="4:7" s="6" customFormat="1" x14ac:dyDescent="0.35">
      <c r="D91" s="9"/>
      <c r="E91" s="9"/>
      <c r="F91" s="9"/>
      <c r="G91" s="9"/>
    </row>
    <row r="92" spans="4:7" s="6" customFormat="1" x14ac:dyDescent="0.35">
      <c r="D92" s="9"/>
      <c r="E92" s="9"/>
      <c r="F92" s="9"/>
      <c r="G92" s="9"/>
    </row>
    <row r="93" spans="4:7" s="6" customFormat="1" x14ac:dyDescent="0.35">
      <c r="D93" s="9"/>
      <c r="E93" s="9"/>
      <c r="F93" s="9"/>
      <c r="G93" s="9"/>
    </row>
    <row r="94" spans="4:7" s="6" customFormat="1" x14ac:dyDescent="0.35">
      <c r="D94" s="9"/>
      <c r="E94" s="9"/>
      <c r="F94" s="9"/>
      <c r="G94" s="9"/>
    </row>
    <row r="95" spans="4:7" s="6" customFormat="1" x14ac:dyDescent="0.35">
      <c r="D95" s="9"/>
      <c r="E95" s="9"/>
      <c r="F95" s="9"/>
      <c r="G95" s="9"/>
    </row>
    <row r="96" spans="4:7" s="6" customFormat="1" x14ac:dyDescent="0.35">
      <c r="D96" s="9"/>
      <c r="E96" s="9"/>
      <c r="F96" s="9"/>
      <c r="G96" s="9"/>
    </row>
    <row r="97" spans="4:7" s="6" customFormat="1" x14ac:dyDescent="0.35">
      <c r="D97" s="9"/>
      <c r="E97" s="9"/>
      <c r="F97" s="9"/>
      <c r="G97" s="9"/>
    </row>
    <row r="98" spans="4:7" s="6" customFormat="1" x14ac:dyDescent="0.35">
      <c r="D98" s="9"/>
      <c r="E98" s="9"/>
      <c r="F98" s="9"/>
      <c r="G98" s="9"/>
    </row>
    <row r="99" spans="4:7" s="6" customFormat="1" x14ac:dyDescent="0.35">
      <c r="D99" s="9"/>
      <c r="E99" s="9"/>
      <c r="F99" s="9"/>
      <c r="G99" s="9"/>
    </row>
    <row r="100" spans="4:7" s="6" customFormat="1" x14ac:dyDescent="0.35">
      <c r="D100" s="9"/>
      <c r="E100" s="9"/>
      <c r="F100" s="9"/>
      <c r="G100" s="9"/>
    </row>
    <row r="101" spans="4:7" s="6" customFormat="1" x14ac:dyDescent="0.35">
      <c r="D101" s="9"/>
      <c r="E101" s="9"/>
      <c r="F101" s="9"/>
      <c r="G101" s="9"/>
    </row>
    <row r="102" spans="4:7" s="6" customFormat="1" x14ac:dyDescent="0.35">
      <c r="D102" s="9"/>
      <c r="E102" s="9"/>
      <c r="F102" s="9"/>
      <c r="G102" s="9"/>
    </row>
    <row r="103" spans="4:7" s="6" customFormat="1" x14ac:dyDescent="0.35">
      <c r="D103" s="9"/>
      <c r="E103" s="9"/>
      <c r="F103" s="9"/>
      <c r="G103" s="9"/>
    </row>
    <row r="104" spans="4:7" s="6" customFormat="1" x14ac:dyDescent="0.35">
      <c r="D104" s="9"/>
      <c r="E104" s="9"/>
      <c r="F104" s="9"/>
      <c r="G104" s="9"/>
    </row>
    <row r="105" spans="4:7" s="6" customFormat="1" x14ac:dyDescent="0.35">
      <c r="D105" s="9"/>
      <c r="E105" s="9"/>
      <c r="F105" s="9"/>
      <c r="G105" s="9"/>
    </row>
    <row r="106" spans="4:7" s="6" customFormat="1" x14ac:dyDescent="0.35">
      <c r="D106" s="9"/>
      <c r="E106" s="9"/>
      <c r="F106" s="9"/>
      <c r="G106" s="9"/>
    </row>
    <row r="107" spans="4:7" s="6" customFormat="1" x14ac:dyDescent="0.35">
      <c r="D107" s="9"/>
      <c r="E107" s="9"/>
      <c r="F107" s="9"/>
      <c r="G107" s="9"/>
    </row>
    <row r="108" spans="4:7" s="6" customFormat="1" x14ac:dyDescent="0.35">
      <c r="D108" s="9"/>
      <c r="E108" s="9"/>
      <c r="F108" s="9"/>
      <c r="G108" s="9"/>
    </row>
    <row r="109" spans="4:7" s="6" customFormat="1" x14ac:dyDescent="0.35">
      <c r="D109" s="9"/>
      <c r="E109" s="9"/>
      <c r="F109" s="9"/>
      <c r="G109" s="9"/>
    </row>
    <row r="110" spans="4:7" s="6" customFormat="1" x14ac:dyDescent="0.35">
      <c r="D110" s="9"/>
      <c r="E110" s="9"/>
      <c r="F110" s="9"/>
      <c r="G110" s="9"/>
    </row>
    <row r="111" spans="4:7" s="6" customFormat="1" x14ac:dyDescent="0.35">
      <c r="D111" s="9"/>
      <c r="E111" s="9"/>
      <c r="F111" s="9"/>
      <c r="G111" s="9"/>
    </row>
    <row r="112" spans="4:7" s="6" customFormat="1" x14ac:dyDescent="0.35">
      <c r="D112" s="9"/>
      <c r="E112" s="9"/>
      <c r="F112" s="9"/>
      <c r="G112" s="9"/>
    </row>
    <row r="113" spans="4:7" s="6" customFormat="1" x14ac:dyDescent="0.35">
      <c r="D113" s="9"/>
      <c r="E113" s="9"/>
      <c r="F113" s="9"/>
      <c r="G113" s="9"/>
    </row>
    <row r="114" spans="4:7" s="6" customFormat="1" x14ac:dyDescent="0.35">
      <c r="D114" s="9"/>
      <c r="E114" s="9"/>
      <c r="F114" s="9"/>
      <c r="G114" s="9"/>
    </row>
    <row r="115" spans="4:7" s="6" customFormat="1" x14ac:dyDescent="0.35">
      <c r="D115" s="9"/>
      <c r="E115" s="9"/>
      <c r="F115" s="9"/>
      <c r="G115" s="9"/>
    </row>
    <row r="116" spans="4:7" s="6" customFormat="1" x14ac:dyDescent="0.35">
      <c r="D116" s="9"/>
      <c r="E116" s="9"/>
      <c r="F116" s="9"/>
      <c r="G116" s="9"/>
    </row>
    <row r="117" spans="4:7" s="6" customFormat="1" x14ac:dyDescent="0.35">
      <c r="D117" s="9"/>
      <c r="E117" s="9"/>
      <c r="F117" s="9"/>
      <c r="G117" s="9"/>
    </row>
    <row r="118" spans="4:7" s="6" customFormat="1" x14ac:dyDescent="0.35">
      <c r="D118" s="9"/>
      <c r="E118" s="9"/>
      <c r="F118" s="9"/>
      <c r="G118" s="9"/>
    </row>
    <row r="119" spans="4:7" s="6" customFormat="1" x14ac:dyDescent="0.35">
      <c r="D119" s="9"/>
      <c r="E119" s="9"/>
      <c r="F119" s="9"/>
      <c r="G119" s="9"/>
    </row>
    <row r="120" spans="4:7" s="6" customFormat="1" x14ac:dyDescent="0.35">
      <c r="D120" s="9"/>
      <c r="E120" s="9"/>
      <c r="F120" s="9"/>
      <c r="G120" s="9"/>
    </row>
    <row r="121" spans="4:7" s="6" customFormat="1" x14ac:dyDescent="0.35">
      <c r="D121" s="9"/>
      <c r="E121" s="9"/>
      <c r="F121" s="9"/>
      <c r="G121" s="9"/>
    </row>
    <row r="122" spans="4:7" s="6" customFormat="1" x14ac:dyDescent="0.35">
      <c r="D122" s="9"/>
      <c r="E122" s="9"/>
      <c r="F122" s="9"/>
      <c r="G122" s="9"/>
    </row>
    <row r="123" spans="4:7" s="6" customFormat="1" x14ac:dyDescent="0.35">
      <c r="D123" s="9"/>
      <c r="E123" s="9"/>
      <c r="F123" s="9"/>
      <c r="G123" s="9"/>
    </row>
    <row r="124" spans="4:7" s="6" customFormat="1" x14ac:dyDescent="0.35">
      <c r="D124" s="9"/>
      <c r="E124" s="9"/>
      <c r="F124" s="9"/>
      <c r="G124" s="9"/>
    </row>
    <row r="125" spans="4:7" s="6" customFormat="1" x14ac:dyDescent="0.35">
      <c r="D125" s="9"/>
      <c r="E125" s="9"/>
      <c r="F125" s="9"/>
      <c r="G125" s="9"/>
    </row>
    <row r="126" spans="4:7" s="6" customFormat="1" x14ac:dyDescent="0.35">
      <c r="D126" s="9"/>
      <c r="E126" s="9"/>
      <c r="F126" s="9"/>
      <c r="G126" s="9"/>
    </row>
    <row r="127" spans="4:7" s="6" customFormat="1" x14ac:dyDescent="0.35">
      <c r="D127" s="9"/>
      <c r="E127" s="9"/>
      <c r="F127" s="9"/>
      <c r="G127" s="9"/>
    </row>
    <row r="128" spans="4:7" s="6" customFormat="1" x14ac:dyDescent="0.35">
      <c r="D128" s="9"/>
      <c r="E128" s="9"/>
      <c r="F128" s="9"/>
      <c r="G128" s="9"/>
    </row>
    <row r="129" spans="4:7" s="6" customFormat="1" x14ac:dyDescent="0.35">
      <c r="D129" s="9"/>
      <c r="E129" s="9"/>
      <c r="F129" s="9"/>
      <c r="G129" s="9"/>
    </row>
    <row r="130" spans="4:7" s="6" customFormat="1" x14ac:dyDescent="0.35">
      <c r="D130" s="9"/>
      <c r="E130" s="9"/>
      <c r="F130" s="9"/>
      <c r="G130" s="9"/>
    </row>
    <row r="131" spans="4:7" s="6" customFormat="1" x14ac:dyDescent="0.35">
      <c r="D131" s="9"/>
      <c r="E131" s="9"/>
      <c r="F131" s="9"/>
      <c r="G131" s="9"/>
    </row>
    <row r="132" spans="4:7" s="6" customFormat="1" x14ac:dyDescent="0.35">
      <c r="D132" s="9"/>
      <c r="E132" s="9"/>
      <c r="F132" s="9"/>
      <c r="G132" s="9"/>
    </row>
    <row r="133" spans="4:7" s="6" customFormat="1" x14ac:dyDescent="0.35">
      <c r="D133" s="9"/>
      <c r="E133" s="9"/>
      <c r="F133" s="9"/>
      <c r="G133" s="9"/>
    </row>
    <row r="134" spans="4:7" s="6" customFormat="1" x14ac:dyDescent="0.35">
      <c r="D134" s="9"/>
      <c r="E134" s="9"/>
      <c r="F134" s="9"/>
      <c r="G134" s="9"/>
    </row>
    <row r="135" spans="4:7" s="6" customFormat="1" x14ac:dyDescent="0.35">
      <c r="D135" s="9"/>
      <c r="E135" s="9"/>
      <c r="F135" s="9"/>
      <c r="G135" s="9"/>
    </row>
    <row r="136" spans="4:7" s="6" customFormat="1" x14ac:dyDescent="0.35">
      <c r="D136" s="9"/>
      <c r="E136" s="9"/>
      <c r="F136" s="9"/>
      <c r="G136" s="9"/>
    </row>
    <row r="137" spans="4:7" s="6" customFormat="1" x14ac:dyDescent="0.35">
      <c r="D137" s="9"/>
      <c r="E137" s="9"/>
      <c r="F137" s="9"/>
      <c r="G137" s="9"/>
    </row>
    <row r="138" spans="4:7" s="6" customFormat="1" x14ac:dyDescent="0.35">
      <c r="D138" s="9"/>
      <c r="E138" s="9"/>
      <c r="F138" s="9"/>
      <c r="G138" s="9"/>
    </row>
    <row r="139" spans="4:7" s="6" customFormat="1" x14ac:dyDescent="0.35">
      <c r="D139" s="9"/>
      <c r="E139" s="9"/>
      <c r="F139" s="9"/>
      <c r="G139" s="9"/>
    </row>
    <row r="140" spans="4:7" s="6" customFormat="1" x14ac:dyDescent="0.35">
      <c r="D140" s="9"/>
      <c r="E140" s="9"/>
      <c r="F140" s="9"/>
      <c r="G140" s="9"/>
    </row>
    <row r="141" spans="4:7" s="6" customFormat="1" x14ac:dyDescent="0.35">
      <c r="D141" s="9"/>
      <c r="E141" s="9"/>
      <c r="F141" s="9"/>
      <c r="G141" s="9"/>
    </row>
    <row r="142" spans="4:7" s="6" customFormat="1" x14ac:dyDescent="0.35">
      <c r="D142" s="9"/>
      <c r="E142" s="9"/>
      <c r="F142" s="9"/>
      <c r="G142" s="9"/>
    </row>
    <row r="143" spans="4:7" s="6" customFormat="1" x14ac:dyDescent="0.35">
      <c r="D143" s="9"/>
      <c r="E143" s="9"/>
      <c r="F143" s="9"/>
      <c r="G143" s="9"/>
    </row>
    <row r="144" spans="4:7" s="6" customFormat="1" x14ac:dyDescent="0.35">
      <c r="D144" s="9"/>
      <c r="E144" s="9"/>
      <c r="F144" s="9"/>
      <c r="G144" s="9"/>
    </row>
    <row r="145" spans="4:7" s="6" customFormat="1" x14ac:dyDescent="0.35">
      <c r="D145" s="9"/>
      <c r="E145" s="9"/>
      <c r="F145" s="9"/>
      <c r="G145" s="9"/>
    </row>
    <row r="146" spans="4:7" s="6" customFormat="1" x14ac:dyDescent="0.35">
      <c r="D146" s="9"/>
      <c r="E146" s="9"/>
      <c r="F146" s="9"/>
      <c r="G146" s="9"/>
    </row>
    <row r="147" spans="4:7" s="6" customFormat="1" x14ac:dyDescent="0.35">
      <c r="D147" s="9"/>
      <c r="E147" s="9"/>
      <c r="F147" s="9"/>
      <c r="G147" s="9"/>
    </row>
    <row r="148" spans="4:7" s="6" customFormat="1" x14ac:dyDescent="0.35">
      <c r="D148" s="9"/>
      <c r="E148" s="9"/>
      <c r="F148" s="9"/>
      <c r="G148" s="9"/>
    </row>
    <row r="149" spans="4:7" s="6" customFormat="1" x14ac:dyDescent="0.35">
      <c r="D149" s="9"/>
      <c r="E149" s="9"/>
      <c r="F149" s="9"/>
      <c r="G149" s="9"/>
    </row>
    <row r="150" spans="4:7" s="6" customFormat="1" x14ac:dyDescent="0.35">
      <c r="D150" s="9"/>
      <c r="E150" s="9"/>
      <c r="F150" s="9"/>
      <c r="G150" s="9"/>
    </row>
    <row r="151" spans="4:7" s="6" customFormat="1" x14ac:dyDescent="0.35">
      <c r="D151" s="9"/>
      <c r="E151" s="9"/>
      <c r="F151" s="9"/>
      <c r="G151" s="9"/>
    </row>
    <row r="152" spans="4:7" s="6" customFormat="1" x14ac:dyDescent="0.35">
      <c r="D152" s="9"/>
      <c r="E152" s="9"/>
      <c r="F152" s="9"/>
      <c r="G152" s="9"/>
    </row>
    <row r="153" spans="4:7" s="6" customFormat="1" x14ac:dyDescent="0.35">
      <c r="D153" s="9"/>
      <c r="E153" s="9"/>
      <c r="F153" s="9"/>
      <c r="G153" s="9"/>
    </row>
    <row r="154" spans="4:7" s="6" customFormat="1" x14ac:dyDescent="0.35">
      <c r="D154" s="9"/>
      <c r="E154" s="9"/>
      <c r="F154" s="9"/>
      <c r="G154" s="9"/>
    </row>
    <row r="155" spans="4:7" s="6" customFormat="1" x14ac:dyDescent="0.35">
      <c r="D155" s="9"/>
      <c r="E155" s="9"/>
      <c r="F155" s="9"/>
      <c r="G155" s="9"/>
    </row>
    <row r="156" spans="4:7" s="6" customFormat="1" x14ac:dyDescent="0.35">
      <c r="D156" s="9"/>
      <c r="E156" s="9"/>
      <c r="F156" s="9"/>
      <c r="G156" s="9"/>
    </row>
    <row r="157" spans="4:7" s="6" customFormat="1" x14ac:dyDescent="0.35">
      <c r="D157" s="9"/>
      <c r="E157" s="9"/>
      <c r="F157" s="9"/>
      <c r="G157" s="9"/>
    </row>
    <row r="158" spans="4:7" s="6" customFormat="1" x14ac:dyDescent="0.35">
      <c r="D158" s="9"/>
      <c r="E158" s="9"/>
      <c r="F158" s="9"/>
      <c r="G158" s="9"/>
    </row>
    <row r="159" spans="4:7" s="6" customFormat="1" x14ac:dyDescent="0.35">
      <c r="D159" s="9"/>
      <c r="E159" s="9"/>
      <c r="F159" s="9"/>
      <c r="G159" s="9"/>
    </row>
    <row r="160" spans="4:7" s="6" customFormat="1" x14ac:dyDescent="0.35">
      <c r="D160" s="9"/>
      <c r="E160" s="9"/>
      <c r="F160" s="9"/>
      <c r="G160" s="9"/>
    </row>
    <row r="161" spans="4:7" s="6" customFormat="1" x14ac:dyDescent="0.35">
      <c r="D161" s="9"/>
      <c r="E161" s="9"/>
      <c r="F161" s="9"/>
      <c r="G161" s="9"/>
    </row>
    <row r="162" spans="4:7" s="6" customFormat="1" x14ac:dyDescent="0.35">
      <c r="D162" s="9"/>
      <c r="E162" s="9"/>
      <c r="F162" s="9"/>
      <c r="G162" s="9"/>
    </row>
    <row r="163" spans="4:7" s="6" customFormat="1" x14ac:dyDescent="0.35">
      <c r="D163" s="9"/>
      <c r="E163" s="9"/>
      <c r="F163" s="9"/>
      <c r="G163" s="9"/>
    </row>
    <row r="164" spans="4:7" s="6" customFormat="1" x14ac:dyDescent="0.35">
      <c r="D164" s="9"/>
      <c r="E164" s="9"/>
      <c r="F164" s="9"/>
      <c r="G164" s="9"/>
    </row>
    <row r="165" spans="4:7" s="6" customFormat="1" x14ac:dyDescent="0.35">
      <c r="D165" s="9"/>
      <c r="E165" s="9"/>
      <c r="F165" s="9"/>
      <c r="G165" s="9"/>
    </row>
    <row r="166" spans="4:7" s="6" customFormat="1" x14ac:dyDescent="0.35">
      <c r="D166" s="9"/>
      <c r="E166" s="9"/>
      <c r="F166" s="9"/>
      <c r="G166" s="9"/>
    </row>
    <row r="167" spans="4:7" s="6" customFormat="1" x14ac:dyDescent="0.35">
      <c r="D167" s="9"/>
      <c r="E167" s="9"/>
      <c r="F167" s="9"/>
      <c r="G167" s="9"/>
    </row>
    <row r="168" spans="4:7" s="6" customFormat="1" x14ac:dyDescent="0.35">
      <c r="D168" s="9"/>
      <c r="E168" s="9"/>
      <c r="F168" s="9"/>
      <c r="G168" s="9"/>
    </row>
    <row r="169" spans="4:7" s="6" customFormat="1" x14ac:dyDescent="0.35">
      <c r="D169" s="9"/>
      <c r="E169" s="9"/>
      <c r="F169" s="9"/>
      <c r="G169" s="9"/>
    </row>
    <row r="170" spans="4:7" s="6" customFormat="1" x14ac:dyDescent="0.35">
      <c r="D170" s="9"/>
      <c r="E170" s="9"/>
      <c r="F170" s="9"/>
      <c r="G170" s="9"/>
    </row>
    <row r="171" spans="4:7" s="6" customFormat="1" x14ac:dyDescent="0.35">
      <c r="D171" s="9"/>
      <c r="E171" s="9"/>
      <c r="F171" s="9"/>
      <c r="G171" s="9"/>
    </row>
    <row r="172" spans="4:7" s="6" customFormat="1" x14ac:dyDescent="0.35">
      <c r="D172" s="9"/>
      <c r="E172" s="9"/>
      <c r="F172" s="9"/>
      <c r="G172" s="9"/>
    </row>
    <row r="173" spans="4:7" s="6" customFormat="1" x14ac:dyDescent="0.35">
      <c r="D173" s="9"/>
      <c r="E173" s="9"/>
      <c r="F173" s="9"/>
      <c r="G173" s="9"/>
    </row>
    <row r="174" spans="4:7" s="6" customFormat="1" x14ac:dyDescent="0.35">
      <c r="D174" s="9"/>
      <c r="E174" s="9"/>
      <c r="F174" s="9"/>
      <c r="G174" s="9"/>
    </row>
    <row r="175" spans="4:7" s="6" customFormat="1" x14ac:dyDescent="0.35">
      <c r="D175" s="9"/>
      <c r="E175" s="9"/>
      <c r="F175" s="9"/>
      <c r="G175" s="9"/>
    </row>
    <row r="176" spans="4:7" s="6" customFormat="1" x14ac:dyDescent="0.35">
      <c r="D176" s="9"/>
      <c r="E176" s="9"/>
      <c r="F176" s="9"/>
      <c r="G176" s="9"/>
    </row>
    <row r="177" spans="4:7" s="6" customFormat="1" x14ac:dyDescent="0.35">
      <c r="D177" s="9"/>
      <c r="E177" s="9"/>
      <c r="F177" s="9"/>
      <c r="G177" s="9"/>
    </row>
    <row r="178" spans="4:7" s="6" customFormat="1" x14ac:dyDescent="0.35">
      <c r="D178" s="9"/>
      <c r="E178" s="9"/>
      <c r="F178" s="9"/>
      <c r="G178" s="9"/>
    </row>
    <row r="179" spans="4:7" s="6" customFormat="1" x14ac:dyDescent="0.35">
      <c r="D179" s="9"/>
      <c r="E179" s="9"/>
      <c r="F179" s="9"/>
      <c r="G179" s="9"/>
    </row>
  </sheetData>
  <sheetProtection algorithmName="SHA-512" hashValue="0cmtoG6xFB8wOrtQgiPlTS2Bfc9btG2Up4CVmb4nB7GE3qxoHGfCD+RgirVNTcfvulOSI5VTYqTEJpCv5cwZZg==" saltValue="GmyTndCoJMF6MXns+kxHeQ==" spinCount="100000" sheet="1" objects="1" scenarios="1"/>
  <mergeCells count="6">
    <mergeCell ref="A1:G1"/>
    <mergeCell ref="A3:G3"/>
    <mergeCell ref="A40:G40"/>
    <mergeCell ref="A62:G62"/>
    <mergeCell ref="A73:G73"/>
    <mergeCell ref="A71:G71"/>
  </mergeCells>
  <pageMargins left="0.70866141732283472" right="0.70866141732283472" top="0.74803149606299213" bottom="0.74803149606299213" header="0.31496062992125984" footer="0.31496062992125984"/>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90E85-E29C-435C-8CAA-F8A459DDFC1C}">
  <sheetPr>
    <pageSetUpPr fitToPage="1"/>
  </sheetPr>
  <dimension ref="A1:F7"/>
  <sheetViews>
    <sheetView zoomScale="90" zoomScaleNormal="90" workbookViewId="0">
      <selection activeCell="F2" sqref="F2"/>
    </sheetView>
  </sheetViews>
  <sheetFormatPr baseColWidth="10" defaultRowHeight="14.5" x14ac:dyDescent="0.35"/>
  <cols>
    <col min="1" max="1" width="17.08984375" style="1" bestFit="1" customWidth="1"/>
    <col min="2" max="2" width="33.81640625" style="1" customWidth="1"/>
    <col min="3" max="3" width="16.90625" customWidth="1"/>
    <col min="4" max="4" width="10.90625" customWidth="1"/>
    <col min="5" max="5" width="21.08984375" customWidth="1"/>
    <col min="6" max="6" width="75.08984375" customWidth="1"/>
  </cols>
  <sheetData>
    <row r="1" spans="1:6" ht="31" x14ac:dyDescent="0.35">
      <c r="A1" s="2" t="s">
        <v>96</v>
      </c>
      <c r="B1" s="2" t="s">
        <v>97</v>
      </c>
      <c r="C1" s="2" t="s">
        <v>98</v>
      </c>
      <c r="D1" s="2" t="s">
        <v>116</v>
      </c>
      <c r="E1" s="2" t="s">
        <v>99</v>
      </c>
      <c r="F1" s="2" t="s">
        <v>100</v>
      </c>
    </row>
    <row r="2" spans="1:6" ht="139.25" customHeight="1" x14ac:dyDescent="0.35">
      <c r="A2" s="3" t="s">
        <v>210</v>
      </c>
      <c r="B2" s="3" t="s">
        <v>492</v>
      </c>
      <c r="C2" s="4">
        <v>367200</v>
      </c>
      <c r="D2" s="3" t="s">
        <v>102</v>
      </c>
      <c r="E2" s="3" t="s">
        <v>495</v>
      </c>
      <c r="F2" s="3" t="s">
        <v>114</v>
      </c>
    </row>
    <row r="3" spans="1:6" ht="139.25" customHeight="1" x14ac:dyDescent="0.35">
      <c r="A3" s="3" t="s">
        <v>189</v>
      </c>
      <c r="B3" s="3" t="s">
        <v>493</v>
      </c>
      <c r="C3" s="4">
        <v>158100</v>
      </c>
      <c r="D3" s="3" t="s">
        <v>102</v>
      </c>
      <c r="E3" s="3" t="s">
        <v>495</v>
      </c>
      <c r="F3" s="3" t="s">
        <v>114</v>
      </c>
    </row>
    <row r="4" spans="1:6" ht="139.25" customHeight="1" x14ac:dyDescent="0.35">
      <c r="A4" s="3" t="s">
        <v>144</v>
      </c>
      <c r="B4" s="3" t="s">
        <v>494</v>
      </c>
      <c r="C4" s="4">
        <v>1162800</v>
      </c>
      <c r="D4" s="3" t="s">
        <v>102</v>
      </c>
      <c r="E4" s="3" t="s">
        <v>495</v>
      </c>
      <c r="F4" s="3" t="s">
        <v>114</v>
      </c>
    </row>
    <row r="5" spans="1:6" ht="93.65" customHeight="1" x14ac:dyDescent="0.35">
      <c r="A5" s="3" t="s">
        <v>254</v>
      </c>
      <c r="B5" s="3" t="s">
        <v>496</v>
      </c>
      <c r="C5" s="5">
        <v>5367.7825000000003</v>
      </c>
      <c r="D5" s="3" t="s">
        <v>101</v>
      </c>
      <c r="E5" s="3" t="s">
        <v>497</v>
      </c>
      <c r="F5" s="3" t="s">
        <v>103</v>
      </c>
    </row>
    <row r="6" spans="1:6" ht="78.5" customHeight="1" x14ac:dyDescent="0.35">
      <c r="A6" s="3" t="s">
        <v>261</v>
      </c>
      <c r="B6" s="3" t="s">
        <v>498</v>
      </c>
      <c r="C6" s="4">
        <v>43053000</v>
      </c>
      <c r="D6" s="3" t="s">
        <v>102</v>
      </c>
      <c r="E6" s="3" t="s">
        <v>425</v>
      </c>
      <c r="F6" s="3" t="s">
        <v>115</v>
      </c>
    </row>
    <row r="7" spans="1:6" ht="78.5" customHeight="1" x14ac:dyDescent="0.35">
      <c r="A7" s="3" t="s">
        <v>271</v>
      </c>
      <c r="B7" s="3" t="s">
        <v>499</v>
      </c>
      <c r="C7" s="5">
        <v>90000</v>
      </c>
      <c r="D7" s="3" t="s">
        <v>101</v>
      </c>
      <c r="E7" s="3" t="s">
        <v>46</v>
      </c>
      <c r="F7" s="3" t="s">
        <v>115</v>
      </c>
    </row>
  </sheetData>
  <sheetProtection algorithmName="SHA-512" hashValue="TcxsS33FeGDwABbcMxCIqwgV+g4jktXowZf7mQ2IY986cm/nHSBpxFOqkXXLgNQ1WEiPEkHGY2/Wa1IJb8WatA==" saltValue="KEHa21GpkJqGwuFWHKu99Q==" spinCount="100000" sheet="1" objects="1" scenarios="1"/>
  <conditionalFormatting sqref="A5">
    <cfRule type="duplicateValues" dxfId="6" priority="5"/>
  </conditionalFormatting>
  <conditionalFormatting sqref="A6:A7">
    <cfRule type="duplicateValues" dxfId="5" priority="4"/>
  </conditionalFormatting>
  <conditionalFormatting sqref="A2:A4">
    <cfRule type="duplicateValues" dxfId="4" priority="1"/>
  </conditionalFormatting>
  <pageMargins left="0.70866141732283472" right="0.70866141732283472" top="0.74803149606299213" bottom="0.74803149606299213" header="0.31496062992125984" footer="0.31496062992125984"/>
  <pageSetup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 (Total de contrataciones)</vt:lpstr>
      <vt:lpstr>B (% Ejecución Plan Compras)</vt:lpstr>
      <vt:lpstr>C (Vinculación PEI)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García Granados Bryan</cp:lastModifiedBy>
  <cp:lastPrinted>2020-01-31T15:49:55Z</cp:lastPrinted>
  <dcterms:created xsi:type="dcterms:W3CDTF">2020-01-13T20:25:25Z</dcterms:created>
  <dcterms:modified xsi:type="dcterms:W3CDTF">2021-02-08T17:16:40Z</dcterms:modified>
</cp:coreProperties>
</file>